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ена\работа\работа с С\TRUD\ПРОГНОЗ\ПРОГНОЗ 2020-2022\ПРОГНОЗ 2020-2022\ДДН\ДДН\"/>
    </mc:Choice>
  </mc:AlternateContent>
  <bookViews>
    <workbookView xWindow="360" yWindow="150" windowWidth="11295" windowHeight="6375" activeTab="2"/>
  </bookViews>
  <sheets>
    <sheet name="ДДН!" sheetId="7" r:id="rId1"/>
    <sheet name="Баланс-ДДН" sheetId="4" r:id="rId2"/>
    <sheet name="Динамика!" sheetId="8" r:id="rId3"/>
    <sheet name="Справочно" sheetId="6" r:id="rId4"/>
    <sheet name="Воронежская область" sheetId="9" r:id="rId5"/>
  </sheets>
  <definedNames>
    <definedName name="_xlnm.Print_Titles" localSheetId="1">'Баланс-ДДН'!$5:$6</definedName>
  </definedNames>
  <calcPr calcId="152511"/>
</workbook>
</file>

<file path=xl/calcChain.xml><?xml version="1.0" encoding="utf-8"?>
<calcChain xmlns="http://schemas.openxmlformats.org/spreadsheetml/2006/main">
  <c r="E34" i="9" l="1"/>
  <c r="G37" i="9" l="1"/>
  <c r="C29" i="4"/>
  <c r="C35" i="4" s="1"/>
  <c r="D29" i="4"/>
  <c r="E29" i="4"/>
  <c r="E35" i="4" s="1"/>
  <c r="F29" i="4"/>
  <c r="G29" i="4"/>
  <c r="B29" i="4"/>
  <c r="C25" i="4"/>
  <c r="D25" i="4"/>
  <c r="E25" i="4"/>
  <c r="F25" i="4"/>
  <c r="G25" i="4"/>
  <c r="B25" i="4"/>
  <c r="C21" i="4"/>
  <c r="D21" i="4"/>
  <c r="E21" i="4"/>
  <c r="F21" i="4"/>
  <c r="G21" i="4"/>
  <c r="B21" i="4"/>
  <c r="C16" i="4"/>
  <c r="D16" i="4"/>
  <c r="E16" i="4"/>
  <c r="F16" i="4"/>
  <c r="G16" i="4"/>
  <c r="C10" i="4"/>
  <c r="D10" i="4"/>
  <c r="B10" i="4"/>
  <c r="D35" i="4" l="1"/>
  <c r="G35" i="4"/>
  <c r="F35" i="4"/>
  <c r="B35" i="4"/>
  <c r="B40" i="4" s="1"/>
  <c r="B45" i="4" s="1"/>
  <c r="D23" i="4"/>
  <c r="D40" i="4" s="1"/>
  <c r="D45" i="4" s="1"/>
  <c r="C23" i="4"/>
  <c r="C40" i="4" s="1"/>
  <c r="C45" i="4" s="1"/>
  <c r="B16" i="4"/>
  <c r="B15" i="4" s="1"/>
  <c r="B23" i="4" s="1"/>
  <c r="E10" i="4"/>
  <c r="E47" i="9"/>
  <c r="E46" i="9"/>
  <c r="E45" i="9"/>
  <c r="E44" i="9"/>
  <c r="E43" i="9"/>
  <c r="E42" i="9"/>
  <c r="E41" i="9"/>
  <c r="E40" i="9"/>
  <c r="E39" i="9"/>
  <c r="E38" i="9"/>
  <c r="E37" i="9"/>
  <c r="C47" i="9"/>
  <c r="C46" i="9"/>
  <c r="C45" i="9"/>
  <c r="C44" i="9"/>
  <c r="C43" i="9"/>
  <c r="C42" i="9"/>
  <c r="C41" i="9"/>
  <c r="C40" i="9"/>
  <c r="C39" i="9"/>
  <c r="C38" i="9"/>
  <c r="C37" i="9"/>
  <c r="E35" i="9"/>
  <c r="E33" i="9"/>
  <c r="E32" i="9"/>
  <c r="E31" i="9"/>
  <c r="E30" i="9"/>
  <c r="E29" i="9"/>
  <c r="E28" i="9"/>
  <c r="E27" i="9"/>
  <c r="E26" i="9"/>
  <c r="E25" i="9"/>
  <c r="C35" i="9"/>
  <c r="C34" i="9"/>
  <c r="C33" i="9"/>
  <c r="C32" i="9"/>
  <c r="C31" i="9"/>
  <c r="C30" i="9"/>
  <c r="C29" i="9"/>
  <c r="C28" i="9"/>
  <c r="C27" i="9"/>
  <c r="C26" i="9"/>
  <c r="C25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F47" i="9"/>
  <c r="F35" i="9"/>
  <c r="G35" i="9" s="1"/>
  <c r="F25" i="9"/>
  <c r="G25" i="9" s="1"/>
  <c r="D23" i="9"/>
  <c r="B23" i="9"/>
  <c r="F22" i="9"/>
  <c r="G46" i="9" s="1"/>
  <c r="C22" i="7" l="1"/>
  <c r="B22" i="8" s="1"/>
  <c r="E23" i="4"/>
  <c r="E40" i="4" s="1"/>
  <c r="E45" i="4" s="1"/>
  <c r="F10" i="4"/>
  <c r="F23" i="4" s="1"/>
  <c r="F40" i="4" s="1"/>
  <c r="F45" i="4" s="1"/>
  <c r="G10" i="4"/>
  <c r="G23" i="4" s="1"/>
  <c r="G40" i="4" s="1"/>
  <c r="G45" i="4" s="1"/>
  <c r="G47" i="9"/>
  <c r="G15" i="9"/>
  <c r="G34" i="9"/>
  <c r="G9" i="9"/>
  <c r="G20" i="9"/>
  <c r="G27" i="9"/>
  <c r="G40" i="9"/>
  <c r="G44" i="9"/>
  <c r="G10" i="9"/>
  <c r="G22" i="9"/>
  <c r="G28" i="9"/>
  <c r="G41" i="9"/>
  <c r="G45" i="9"/>
  <c r="G8" i="9"/>
  <c r="G26" i="9"/>
  <c r="G39" i="9"/>
  <c r="G43" i="9"/>
  <c r="G11" i="9"/>
  <c r="G29" i="9"/>
  <c r="G38" i="9"/>
  <c r="G42" i="9"/>
  <c r="F23" i="9"/>
  <c r="E22" i="7"/>
  <c r="F22" i="8" s="1"/>
  <c r="D22" i="7"/>
  <c r="C22" i="8" s="1"/>
  <c r="H18" i="7"/>
  <c r="O18" i="8" s="1"/>
  <c r="G18" i="7"/>
  <c r="L18" i="8" s="1"/>
  <c r="F18" i="7"/>
  <c r="I18" i="8" s="1"/>
  <c r="E18" i="7"/>
  <c r="F18" i="8" s="1"/>
  <c r="D18" i="7"/>
  <c r="C18" i="8" s="1"/>
  <c r="C18" i="7"/>
  <c r="B18" i="8" s="1"/>
  <c r="O28" i="8"/>
  <c r="L28" i="8"/>
  <c r="I28" i="8"/>
  <c r="F28" i="8"/>
  <c r="C28" i="8"/>
  <c r="B28" i="8"/>
  <c r="O24" i="8"/>
  <c r="L24" i="8"/>
  <c r="I24" i="8"/>
  <c r="F24" i="8"/>
  <c r="C24" i="8"/>
  <c r="B24" i="8"/>
  <c r="G22" i="7" l="1"/>
  <c r="L22" i="8" s="1"/>
  <c r="H22" i="7"/>
  <c r="O22" i="8" s="1"/>
  <c r="Q22" i="8" s="1"/>
  <c r="F22" i="7"/>
  <c r="I22" i="8" s="1"/>
  <c r="B47" i="4"/>
  <c r="E24" i="8"/>
  <c r="H24" i="8"/>
  <c r="Q24" i="8"/>
  <c r="K24" i="8"/>
  <c r="N24" i="8"/>
  <c r="H22" i="8"/>
  <c r="Q18" i="8"/>
  <c r="K22" i="8"/>
  <c r="N18" i="8"/>
  <c r="H18" i="8"/>
  <c r="N22" i="8"/>
  <c r="K18" i="8"/>
  <c r="E22" i="8"/>
  <c r="E18" i="8"/>
  <c r="C7" i="7" l="1"/>
  <c r="D7" i="7"/>
  <c r="E7" i="7"/>
  <c r="F7" i="7"/>
  <c r="G7" i="7"/>
  <c r="H7" i="7"/>
  <c r="C8" i="7"/>
  <c r="B8" i="8" s="1"/>
  <c r="D8" i="7"/>
  <c r="C8" i="8" s="1"/>
  <c r="E8" i="7"/>
  <c r="F8" i="8" s="1"/>
  <c r="F8" i="7"/>
  <c r="I8" i="8" s="1"/>
  <c r="G8" i="7"/>
  <c r="L8" i="8" s="1"/>
  <c r="H8" i="7"/>
  <c r="O8" i="8" s="1"/>
  <c r="C9" i="7"/>
  <c r="B9" i="8" s="1"/>
  <c r="D9" i="7"/>
  <c r="C9" i="8" s="1"/>
  <c r="C4" i="8" s="1"/>
  <c r="E9" i="7"/>
  <c r="F9" i="8" s="1"/>
  <c r="F9" i="7"/>
  <c r="I9" i="8" s="1"/>
  <c r="G9" i="7"/>
  <c r="L9" i="8" s="1"/>
  <c r="H9" i="7"/>
  <c r="O9" i="8" s="1"/>
  <c r="C10" i="7"/>
  <c r="B10" i="8" s="1"/>
  <c r="D10" i="7"/>
  <c r="C10" i="8" s="1"/>
  <c r="E10" i="7"/>
  <c r="F10" i="8" s="1"/>
  <c r="F10" i="7"/>
  <c r="I10" i="8" s="1"/>
  <c r="G10" i="7"/>
  <c r="L10" i="8" s="1"/>
  <c r="H10" i="7"/>
  <c r="O10" i="8" s="1"/>
  <c r="C11" i="7"/>
  <c r="B11" i="8" s="1"/>
  <c r="D11" i="7"/>
  <c r="C11" i="8" s="1"/>
  <c r="E11" i="7"/>
  <c r="F11" i="8" s="1"/>
  <c r="F11" i="7"/>
  <c r="I11" i="8" s="1"/>
  <c r="G11" i="7"/>
  <c r="L11" i="8" s="1"/>
  <c r="H11" i="7"/>
  <c r="O11" i="8" s="1"/>
  <c r="C13" i="7"/>
  <c r="B13" i="8" s="1"/>
  <c r="D13" i="7"/>
  <c r="C13" i="8" s="1"/>
  <c r="E13" i="7"/>
  <c r="F13" i="8" s="1"/>
  <c r="F13" i="7"/>
  <c r="I13" i="8" s="1"/>
  <c r="G13" i="7"/>
  <c r="L13" i="8" s="1"/>
  <c r="H13" i="7"/>
  <c r="O13" i="8" s="1"/>
  <c r="C14" i="7"/>
  <c r="B14" i="8" s="1"/>
  <c r="D14" i="7"/>
  <c r="C14" i="8" s="1"/>
  <c r="E14" i="7"/>
  <c r="F14" i="8" s="1"/>
  <c r="F14" i="7"/>
  <c r="I14" i="8" s="1"/>
  <c r="G14" i="7"/>
  <c r="L14" i="8" s="1"/>
  <c r="H14" i="7"/>
  <c r="O14" i="8" s="1"/>
  <c r="C15" i="7"/>
  <c r="B15" i="8" s="1"/>
  <c r="D15" i="7"/>
  <c r="C15" i="8" s="1"/>
  <c r="E15" i="7"/>
  <c r="F15" i="8" s="1"/>
  <c r="F15" i="7"/>
  <c r="I15" i="8" s="1"/>
  <c r="G15" i="7"/>
  <c r="L15" i="8" s="1"/>
  <c r="H15" i="7"/>
  <c r="O15" i="8" s="1"/>
  <c r="C16" i="7"/>
  <c r="B16" i="8" s="1"/>
  <c r="D16" i="7"/>
  <c r="C16" i="8" s="1"/>
  <c r="E16" i="7"/>
  <c r="F16" i="8" s="1"/>
  <c r="F16" i="7"/>
  <c r="I16" i="8" s="1"/>
  <c r="G16" i="7"/>
  <c r="L16" i="8" s="1"/>
  <c r="H16" i="7"/>
  <c r="O16" i="8" s="1"/>
  <c r="C17" i="7"/>
  <c r="B17" i="8" s="1"/>
  <c r="D17" i="7"/>
  <c r="C17" i="8" s="1"/>
  <c r="E17" i="7"/>
  <c r="F17" i="8" s="1"/>
  <c r="F17" i="7"/>
  <c r="I17" i="8" s="1"/>
  <c r="G17" i="7"/>
  <c r="L17" i="8" s="1"/>
  <c r="H17" i="7"/>
  <c r="O17" i="8" s="1"/>
  <c r="C19" i="7"/>
  <c r="B19" i="8" s="1"/>
  <c r="D19" i="7"/>
  <c r="C19" i="8" s="1"/>
  <c r="E19" i="7"/>
  <c r="F19" i="8" s="1"/>
  <c r="F19" i="7"/>
  <c r="I19" i="8" s="1"/>
  <c r="G19" i="7"/>
  <c r="L19" i="8" s="1"/>
  <c r="H19" i="7"/>
  <c r="O19" i="8" s="1"/>
  <c r="C21" i="7"/>
  <c r="B21" i="8" s="1"/>
  <c r="D21" i="7"/>
  <c r="C21" i="8" s="1"/>
  <c r="E21" i="7"/>
  <c r="F21" i="8" s="1"/>
  <c r="F21" i="7"/>
  <c r="I21" i="8" s="1"/>
  <c r="G21" i="7"/>
  <c r="L21" i="8" s="1"/>
  <c r="H21" i="7"/>
  <c r="O21" i="8" s="1"/>
  <c r="C47" i="4"/>
  <c r="D47" i="4"/>
  <c r="E47" i="4"/>
  <c r="F47" i="4"/>
  <c r="G47" i="4"/>
  <c r="O7" i="8" l="1"/>
  <c r="H27" i="7"/>
  <c r="O27" i="8" s="1"/>
  <c r="H25" i="7"/>
  <c r="O25" i="8" s="1"/>
  <c r="C7" i="8"/>
  <c r="D21" i="8" s="1"/>
  <c r="D25" i="7"/>
  <c r="C25" i="8" s="1"/>
  <c r="I7" i="8"/>
  <c r="J9" i="8" s="1"/>
  <c r="F27" i="7"/>
  <c r="I27" i="8" s="1"/>
  <c r="F25" i="7"/>
  <c r="I25" i="8" s="1"/>
  <c r="F7" i="8"/>
  <c r="E27" i="7"/>
  <c r="F27" i="8" s="1"/>
  <c r="E25" i="7"/>
  <c r="F25" i="8" s="1"/>
  <c r="L7" i="8"/>
  <c r="M8" i="8" s="1"/>
  <c r="G25" i="7"/>
  <c r="L25" i="8" s="1"/>
  <c r="G27" i="7"/>
  <c r="L27" i="8" s="1"/>
  <c r="B7" i="8"/>
  <c r="C27" i="7"/>
  <c r="B27" i="8" s="1"/>
  <c r="D27" i="7"/>
  <c r="C27" i="8" s="1"/>
  <c r="C25" i="7"/>
  <c r="B25" i="8" s="1"/>
  <c r="L4" i="8"/>
  <c r="M25" i="8" s="1"/>
  <c r="N25" i="8" s="1"/>
  <c r="B4" i="8"/>
  <c r="O4" i="8"/>
  <c r="P25" i="8" s="1"/>
  <c r="I4" i="8"/>
  <c r="J25" i="8" s="1"/>
  <c r="D25" i="8"/>
  <c r="E25" i="8" s="1"/>
  <c r="F4" i="8"/>
  <c r="G25" i="8" s="1"/>
  <c r="N19" i="8"/>
  <c r="N16" i="8"/>
  <c r="M16" i="8"/>
  <c r="H15" i="8"/>
  <c r="G15" i="8"/>
  <c r="H13" i="8"/>
  <c r="G13" i="8"/>
  <c r="K19" i="8"/>
  <c r="J16" i="8"/>
  <c r="K16" i="8"/>
  <c r="P11" i="8"/>
  <c r="Q11" i="8"/>
  <c r="J10" i="8"/>
  <c r="K10" i="8"/>
  <c r="P9" i="8"/>
  <c r="Q9" i="8"/>
  <c r="P18" i="8"/>
  <c r="P22" i="8"/>
  <c r="N21" i="8"/>
  <c r="M21" i="8"/>
  <c r="J21" i="8"/>
  <c r="K21" i="8"/>
  <c r="P19" i="8"/>
  <c r="Q19" i="8"/>
  <c r="K17" i="8"/>
  <c r="J17" i="8"/>
  <c r="Q16" i="8"/>
  <c r="P16" i="8"/>
  <c r="J15" i="8"/>
  <c r="K15" i="8"/>
  <c r="Q14" i="8"/>
  <c r="P14" i="8"/>
  <c r="K13" i="8"/>
  <c r="J13" i="8"/>
  <c r="K11" i="8"/>
  <c r="Q10" i="8"/>
  <c r="P10" i="8"/>
  <c r="K9" i="8"/>
  <c r="Q8" i="8"/>
  <c r="P8" i="8"/>
  <c r="J18" i="8"/>
  <c r="H11" i="8"/>
  <c r="G11" i="8"/>
  <c r="N8" i="8"/>
  <c r="Q21" i="8"/>
  <c r="P21" i="8"/>
  <c r="P13" i="8"/>
  <c r="Q13" i="8"/>
  <c r="G21" i="8"/>
  <c r="H21" i="8"/>
  <c r="G17" i="8"/>
  <c r="H17" i="8"/>
  <c r="N14" i="8"/>
  <c r="N10" i="8"/>
  <c r="G9" i="8"/>
  <c r="H9" i="8"/>
  <c r="H7" i="8"/>
  <c r="G27" i="8" s="1"/>
  <c r="G18" i="8"/>
  <c r="G22" i="8"/>
  <c r="P17" i="8"/>
  <c r="Q17" i="8"/>
  <c r="P15" i="8"/>
  <c r="Q15" i="8"/>
  <c r="K14" i="8"/>
  <c r="J8" i="8"/>
  <c r="K8" i="8"/>
  <c r="H19" i="8"/>
  <c r="G19" i="8"/>
  <c r="N17" i="8"/>
  <c r="H16" i="8"/>
  <c r="G16" i="8"/>
  <c r="N15" i="8"/>
  <c r="H14" i="8"/>
  <c r="G14" i="8"/>
  <c r="N13" i="8"/>
  <c r="N11" i="8"/>
  <c r="H10" i="8"/>
  <c r="G10" i="8"/>
  <c r="N9" i="8"/>
  <c r="G8" i="8"/>
  <c r="H8" i="8"/>
  <c r="E21" i="8"/>
  <c r="E17" i="8"/>
  <c r="E16" i="8"/>
  <c r="D16" i="8"/>
  <c r="E10" i="8"/>
  <c r="E8" i="8"/>
  <c r="D8" i="8"/>
  <c r="E19" i="8"/>
  <c r="E15" i="8"/>
  <c r="E13" i="8"/>
  <c r="E11" i="8"/>
  <c r="E9" i="8"/>
  <c r="D14" i="8"/>
  <c r="E14" i="8"/>
  <c r="D11" i="8" l="1"/>
  <c r="M9" i="8"/>
  <c r="M14" i="8"/>
  <c r="Q7" i="8"/>
  <c r="P27" i="8" s="1"/>
  <c r="D9" i="8"/>
  <c r="M22" i="8"/>
  <c r="D22" i="8"/>
  <c r="M19" i="8"/>
  <c r="K25" i="8"/>
  <c r="E7" i="8"/>
  <c r="D27" i="8" s="1"/>
  <c r="E27" i="8" s="1"/>
  <c r="D15" i="8"/>
  <c r="M18" i="8"/>
  <c r="M11" i="8"/>
  <c r="D13" i="8"/>
  <c r="D17" i="8"/>
  <c r="D19" i="8"/>
  <c r="D10" i="8"/>
  <c r="M13" i="8"/>
  <c r="M15" i="8"/>
  <c r="M17" i="8"/>
  <c r="M10" i="8"/>
  <c r="D18" i="8"/>
  <c r="N7" i="8"/>
  <c r="M27" i="8" s="1"/>
  <c r="N27" i="8" s="1"/>
  <c r="H27" i="8"/>
  <c r="J22" i="8"/>
  <c r="J11" i="8"/>
  <c r="J19" i="8"/>
  <c r="Q25" i="8"/>
  <c r="J14" i="8"/>
  <c r="K7" i="8"/>
  <c r="J27" i="8" s="1"/>
  <c r="K27" i="8" s="1"/>
  <c r="Q27" i="8"/>
  <c r="H25" i="8"/>
</calcChain>
</file>

<file path=xl/sharedStrings.xml><?xml version="1.0" encoding="utf-8"?>
<sst xmlns="http://schemas.openxmlformats.org/spreadsheetml/2006/main" count="296" uniqueCount="156">
  <si>
    <t>оценка</t>
  </si>
  <si>
    <t>прогноз</t>
  </si>
  <si>
    <t>в % к предыдущему году</t>
  </si>
  <si>
    <t>Прогноз социально-экономического развития</t>
  </si>
  <si>
    <t>отчет</t>
  </si>
  <si>
    <t>Среднемесячные денежные доходы на душу населения</t>
  </si>
  <si>
    <t>рублей</t>
  </si>
  <si>
    <t>Реальные  денежные доходы населения</t>
  </si>
  <si>
    <t>тыс. чел.</t>
  </si>
  <si>
    <t>Среднегодовой индекс потребительских цен</t>
  </si>
  <si>
    <t>Приложение № 1-Д</t>
  </si>
  <si>
    <t>Структура  баланса денежных доходов и расходов населения</t>
  </si>
  <si>
    <t>Пенсии</t>
  </si>
  <si>
    <t>Среднегодовая численность  населения</t>
  </si>
  <si>
    <t xml:space="preserve">млн. рублей </t>
  </si>
  <si>
    <t>(форму не изменять!)</t>
  </si>
  <si>
    <t>Аннинский</t>
  </si>
  <si>
    <t>Бобровский</t>
  </si>
  <si>
    <t>Богучарский</t>
  </si>
  <si>
    <t>Бутурлиновский</t>
  </si>
  <si>
    <t>Верхнемамонский</t>
  </si>
  <si>
    <t>Верхнехавский</t>
  </si>
  <si>
    <t>Воробьевский</t>
  </si>
  <si>
    <t>Грибановский</t>
  </si>
  <si>
    <t>Калачеевский</t>
  </si>
  <si>
    <t>Каменский</t>
  </si>
  <si>
    <t>Кантемировский</t>
  </si>
  <si>
    <t>Каширский</t>
  </si>
  <si>
    <t>Лискинский</t>
  </si>
  <si>
    <t>Нижнедевицкий</t>
  </si>
  <si>
    <t>Новоусманский</t>
  </si>
  <si>
    <t>Новохоперский</t>
  </si>
  <si>
    <t>Ольховатский</t>
  </si>
  <si>
    <t>Острогожский</t>
  </si>
  <si>
    <t>Павловский</t>
  </si>
  <si>
    <t>Панинский</t>
  </si>
  <si>
    <t>Петропавловский</t>
  </si>
  <si>
    <t>Поворинский</t>
  </si>
  <si>
    <t>Подгоренский</t>
  </si>
  <si>
    <t>Рамонский</t>
  </si>
  <si>
    <t>Репьевский</t>
  </si>
  <si>
    <t>Россошанский</t>
  </si>
  <si>
    <t>Семилукский</t>
  </si>
  <si>
    <t>Таловский</t>
  </si>
  <si>
    <t>Терновский</t>
  </si>
  <si>
    <t>Хохольский</t>
  </si>
  <si>
    <t>Эртильский</t>
  </si>
  <si>
    <t>г. Борисоглебск</t>
  </si>
  <si>
    <t>г. Нововоронеж</t>
  </si>
  <si>
    <t>г. Воронеж</t>
  </si>
  <si>
    <t xml:space="preserve">Воронежская область </t>
  </si>
  <si>
    <t>Выборочные денежные доходы населения</t>
  </si>
  <si>
    <t>Социальные выплаты</t>
  </si>
  <si>
    <t>Пособия</t>
  </si>
  <si>
    <t>в том числе</t>
  </si>
  <si>
    <t>из них:</t>
  </si>
  <si>
    <t xml:space="preserve">тыс. руб. </t>
  </si>
  <si>
    <t>Информация Воронежстата</t>
  </si>
  <si>
    <t>Налогооблагаемые денежные доходы физических лиц и индивидуальных предпринимателей *</t>
  </si>
  <si>
    <t>* Расчет на основе данных ФНС России. Включает объемы налоговой базы физических лиц (по данным 5-НДФЛ, 5-ДДК), налоговой базы по единому налогу на вмененный доход для отдельных видов деятельности (5-ЕНВД), налоговой базы по единому налогу, уплачиваемому в связи с применением упращенной системы налогооблажения (5-УСН), налоговой базы по единому сельскохозяйственному налогу (5-ЕСХН)</t>
  </si>
  <si>
    <t>Данные необходимо дополнить доходами от собственности, продажи валюты и другими доходами</t>
  </si>
  <si>
    <r>
      <t xml:space="preserve">Объем социальных выплат населению и налогооблагаемых денежных доходов населения по муниципальным районам (городским округам) Воронежской области </t>
    </r>
    <r>
      <rPr>
        <b/>
        <u/>
        <sz val="10"/>
        <rFont val="Arial Cyr"/>
        <charset val="204"/>
      </rPr>
      <t xml:space="preserve"> за 2016 год</t>
    </r>
  </si>
  <si>
    <t>Обновлено 04.02.2019</t>
  </si>
  <si>
    <t xml:space="preserve"> "Объем социальных выплат населению и налогооблагаемых денежных доходов населения по муниципальным районам (городским округам) за 2017 год"</t>
  </si>
  <si>
    <t>Калачаевский</t>
  </si>
  <si>
    <t>г. Борисоглебский</t>
  </si>
  <si>
    <t>Объем социальных выплат населению и налогооблагаемых денежных доходов населения</t>
  </si>
  <si>
    <t>Налогооблагаемые денежные доходы физических лиц и индивидуальных предпринимателей</t>
  </si>
  <si>
    <t>Социальные и другие выплаты</t>
  </si>
  <si>
    <t>I. Оплата труда наемных работников</t>
  </si>
  <si>
    <t>II. Доходы от предпринимательской  и другой производственной деятельности</t>
  </si>
  <si>
    <t>III. Социальные выплаты</t>
  </si>
  <si>
    <t>1. Пенсии и доплаты к пенсиям</t>
  </si>
  <si>
    <t xml:space="preserve">2. Пособия и социальная помощь </t>
  </si>
  <si>
    <t xml:space="preserve">3. Стипендии </t>
  </si>
  <si>
    <t>4. Страховые возмещения</t>
  </si>
  <si>
    <t>IV. Доходы от собственности</t>
  </si>
  <si>
    <t xml:space="preserve">1. Дивиденды </t>
  </si>
  <si>
    <t xml:space="preserve">2. Проценты, начисленные  по денежным средствам на банковских счетах физических лиц в кредитных организациях </t>
  </si>
  <si>
    <t xml:space="preserve">3. Выплата дохода по государственным и другим ценным бумагам  </t>
  </si>
  <si>
    <t>4. Инвестиционный доход (доход от собственности держателей полисов)</t>
  </si>
  <si>
    <t>V. Прочие денежные поступления</t>
  </si>
  <si>
    <t xml:space="preserve">в т.ч. поступления,  не распределенные по статьям формирования денежных доходов населения. </t>
  </si>
  <si>
    <t>VI. Всего денежных доходов (I + II + III + IV + V)</t>
  </si>
  <si>
    <t>Р А С Х О Д Ы</t>
  </si>
  <si>
    <t>I. Потребительские расходы</t>
  </si>
  <si>
    <t xml:space="preserve">     1. Покупка товаров</t>
  </si>
  <si>
    <t xml:space="preserve">     2. Оплата услуг</t>
  </si>
  <si>
    <t>3. Платежи за товары (работы, услуги) произведенные за рубежом  за наличные деньги и с использованием пластиковых карт</t>
  </si>
  <si>
    <t xml:space="preserve">II.  Обязательные платежи и разнообразные взносы </t>
  </si>
  <si>
    <t xml:space="preserve">     1.Налоги и сборы</t>
  </si>
  <si>
    <t xml:space="preserve">     2.Платежи по страхованию</t>
  </si>
  <si>
    <t xml:space="preserve">     3.Взносы в общественные и кооперативные организации</t>
  </si>
  <si>
    <t xml:space="preserve">     4.Проценты, уплаченные населением за кредиты (включая  валютные), предоставленные кредитными организациями</t>
  </si>
  <si>
    <t>III. Прочие расходы</t>
  </si>
  <si>
    <t>IV. Всего денежных расходов  (I + II + III)</t>
  </si>
  <si>
    <t>С Б Е Р Е Ж Е Н И Я</t>
  </si>
  <si>
    <t>I. Прирост (уменьшение) сбережений во вкладах банков резидентов и нерезидентов</t>
  </si>
  <si>
    <t>II.  Приобретение государственных и  других ценных бумаг</t>
  </si>
  <si>
    <t>IV. Прирост (уменьшение) наличных денег у населения в рублях и инвалюте</t>
  </si>
  <si>
    <t>V. Расходы на покупку недвижимости</t>
  </si>
  <si>
    <t>VI. Покупка населением и крестьянскими (фермерскими) хозяйствами скота и птицы</t>
  </si>
  <si>
    <t>VII. Прирост (уменьшение) задолженности по кредитам</t>
  </si>
  <si>
    <t>VIII. Прочие сбережения</t>
  </si>
  <si>
    <t>Д О Х О Д Ы</t>
  </si>
  <si>
    <t>Контроль</t>
  </si>
  <si>
    <t>(Методология от 02.07.2014 №465 с изменениями от 20.11.2018г. №680)</t>
  </si>
  <si>
    <t>ДОХОДЫ -  ВСЕГО</t>
  </si>
  <si>
    <t>РАСХОДЫ -  ВСЕГО</t>
  </si>
  <si>
    <t>СБЕРЕЖЕНИЯ - ВСЕГО</t>
  </si>
  <si>
    <t xml:space="preserve">млн руб. </t>
  </si>
  <si>
    <t>Ед. измерения</t>
  </si>
  <si>
    <t>2018 год (отчет)</t>
  </si>
  <si>
    <t>2017 год    отчет</t>
  </si>
  <si>
    <t xml:space="preserve"> % роста</t>
  </si>
  <si>
    <t>Уд. вес, %</t>
  </si>
  <si>
    <t>2019 год (оценка)</t>
  </si>
  <si>
    <t>2020 год (прогноз)</t>
  </si>
  <si>
    <t>2021 год (прогноз)</t>
  </si>
  <si>
    <t>2022 год (прогноз)</t>
  </si>
  <si>
    <t>Среднегодовая численность  населения, тыс.человек</t>
  </si>
  <si>
    <t>Среднемесячные денежные доходы на душу населения, рублей</t>
  </si>
  <si>
    <t>Реальные  денежные доходы населения, %</t>
  </si>
  <si>
    <t>Среднегодовой индекс потребительских цен, %</t>
  </si>
  <si>
    <t>х</t>
  </si>
  <si>
    <t xml:space="preserve">     из них: Налоги и сборы</t>
  </si>
  <si>
    <t>из них: Прирост (уменьшение) наличных денег у населения в рублях и инвалюте</t>
  </si>
  <si>
    <t xml:space="preserve">   из них:   1. Покупка товаров</t>
  </si>
  <si>
    <t>III. Прирост (уменьшение) средств на счетах  индивидуальных предпринимателей</t>
  </si>
  <si>
    <r>
      <t xml:space="preserve">IX.  Всего прирост сбережений населения  (I + II + III + IV + V + VI </t>
    </r>
    <r>
      <rPr>
        <b/>
        <sz val="11"/>
        <color rgb="FFC00000"/>
        <rFont val="Times New Roman"/>
        <family val="1"/>
        <charset val="204"/>
      </rPr>
      <t>-VII</t>
    </r>
    <r>
      <rPr>
        <b/>
        <sz val="11"/>
        <rFont val="Times New Roman"/>
        <family val="1"/>
        <charset val="204"/>
      </rPr>
      <t>+VIII)</t>
    </r>
  </si>
  <si>
    <t>Воронежская  область</t>
  </si>
  <si>
    <t>Сводная таблица. РАСЧЕТ ДЕНЕЖНЫХ ДОХОДОВ И РАСХОДОВ НАСЕЛЕНИЯ по итогам за год</t>
  </si>
  <si>
    <t>(по Методологии, утвержденной 02.07.2014 г №465 с изменениями от 20.11. 2018 №680)</t>
  </si>
  <si>
    <t>в т.ч. поступления,  не распределенные по статьям формирования денежных доходов населения</t>
  </si>
  <si>
    <r>
      <t xml:space="preserve"> 3. Платежи за товары (работы, услуги) произведенные за рубежом </t>
    </r>
    <r>
      <rPr>
        <i/>
        <sz val="11"/>
        <rFont val="Times New Roman"/>
        <family val="1"/>
        <charset val="204"/>
      </rPr>
      <t xml:space="preserve"> за наличные деньги</t>
    </r>
    <r>
      <rPr>
        <sz val="11"/>
        <rFont val="Times New Roman"/>
        <family val="1"/>
        <charset val="204"/>
      </rPr>
      <t xml:space="preserve"> и с использованием пластиковых карт</t>
    </r>
  </si>
  <si>
    <r>
      <t xml:space="preserve">I. Прирост (уменьшение) сбережений во вкладах </t>
    </r>
    <r>
      <rPr>
        <b/>
        <i/>
        <sz val="11"/>
        <rFont val="Times New Roman"/>
        <family val="1"/>
        <charset val="204"/>
      </rPr>
      <t>банков резидентов и нерезидентов</t>
    </r>
  </si>
  <si>
    <t>II. Приобретение государственных и  других ценных бумаг (включая  векселя)</t>
  </si>
  <si>
    <t>IV. Прирост (уменьшение) задолженности по заработной плате</t>
  </si>
  <si>
    <r>
      <t xml:space="preserve">V. Прирост (уменьшение) наличных денег у населения в рублях </t>
    </r>
    <r>
      <rPr>
        <b/>
        <i/>
        <sz val="11"/>
        <rFont val="Times New Roman"/>
        <family val="1"/>
        <charset val="204"/>
      </rPr>
      <t>и инвалюте</t>
    </r>
  </si>
  <si>
    <r>
      <t xml:space="preserve">VI. Расходы на покупку недвижимости, </t>
    </r>
    <r>
      <rPr>
        <b/>
        <i/>
        <sz val="11"/>
        <rFont val="Times New Roman"/>
        <family val="1"/>
        <charset val="204"/>
      </rPr>
      <t>вкл. за рубежом</t>
    </r>
  </si>
  <si>
    <t>VII. Покупка населением и крестьянскими (фермерскими) хозяйствами скота и птицы</t>
  </si>
  <si>
    <t>VIII. Изменение страховых резервов по страхованию жизни</t>
  </si>
  <si>
    <t>IX. Прирост (уменьшение) задолженности по кредитам</t>
  </si>
  <si>
    <t>X. Доходы от реализации финансовых активов</t>
  </si>
  <si>
    <t>XI.  Всего прирост сбережений населения  (I + II + III + IV + V + VI + VII+ VIII - IX-X)</t>
  </si>
  <si>
    <t>контроль</t>
  </si>
  <si>
    <t>2018*</t>
  </si>
  <si>
    <t>* предварительный отчет</t>
  </si>
  <si>
    <t>доля, %</t>
  </si>
  <si>
    <t>IV. Другие доходы</t>
  </si>
  <si>
    <t>А. Доходы от собственности</t>
  </si>
  <si>
    <t>Б. Прочие денежные поступления</t>
  </si>
  <si>
    <t>VI. Всего денежных доходов (I + II + III + IV)</t>
  </si>
  <si>
    <t>Эртильского муниципального района на период до 2022  года</t>
  </si>
  <si>
    <t>Исполнитель: Парахина Елена Владимировна</t>
  </si>
  <si>
    <t xml:space="preserve">     телефон: 8-47345-2-24-30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</si>
</sst>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#,##0.0000"/>
  </numFmts>
  <fonts count="35" x14ac:knownFonts="1">
    <font>
      <sz val="10"/>
      <name val="Arial Cyr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u/>
      <sz val="10"/>
      <name val="Arial Cyr"/>
      <charset val="204"/>
    </font>
    <font>
      <b/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Arial Cyr"/>
      <charset val="204"/>
    </font>
    <font>
      <b/>
      <sz val="9"/>
      <color rgb="FF0000CC"/>
      <name val="Arial Cyr"/>
      <charset val="204"/>
    </font>
    <font>
      <b/>
      <sz val="9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8"/>
      <color theme="7" tint="-0.249977111117893"/>
      <name val="Arial Cyr"/>
      <charset val="204"/>
    </font>
    <font>
      <sz val="9"/>
      <color theme="7" tint="-0.249977111117893"/>
      <name val="Times New Roman"/>
      <family val="1"/>
      <charset val="204"/>
    </font>
    <font>
      <b/>
      <sz val="9"/>
      <color theme="7" tint="-0.249977111117893"/>
      <name val="Times New Roman"/>
      <family val="1"/>
      <charset val="204"/>
    </font>
    <font>
      <b/>
      <sz val="11"/>
      <name val="Arial Cyr"/>
      <family val="2"/>
      <charset val="204"/>
    </font>
    <font>
      <b/>
      <sz val="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4"/>
      <color indexed="8"/>
      <name val="Times New Roman"/>
      <family val="1"/>
    </font>
    <font>
      <b/>
      <i/>
      <sz val="11"/>
      <name val="Times New Roman"/>
      <family val="1"/>
      <charset val="204"/>
    </font>
    <font>
      <b/>
      <sz val="11"/>
      <color theme="8" tint="0.39997558519241921"/>
      <name val="Times New Roman"/>
      <family val="1"/>
      <charset val="204"/>
    </font>
    <font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71">
    <xf numFmtId="0" fontId="0" fillId="0" borderId="0" xfId="0"/>
    <xf numFmtId="0" fontId="1" fillId="0" borderId="0" xfId="0" applyFont="1" applyFill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1" fillId="0" borderId="0" xfId="0" applyFont="1" applyFill="1" applyAlignment="1" applyProtection="1">
      <alignment horizontal="centerContinuous" vertical="center" wrapText="1"/>
      <protection locked="0"/>
    </xf>
    <xf numFmtId="0" fontId="0" fillId="0" borderId="0" xfId="0" applyAlignment="1" applyProtection="1">
      <alignment horizontal="centerContinuous" vertical="center" wrapText="1"/>
      <protection locked="0"/>
    </xf>
    <xf numFmtId="0" fontId="2" fillId="0" borderId="0" xfId="0" applyFont="1" applyFill="1" applyProtection="1"/>
    <xf numFmtId="0" fontId="0" fillId="0" borderId="0" xfId="0" applyAlignment="1" applyProtection="1">
      <alignment horizontal="centerContinuous"/>
    </xf>
    <xf numFmtId="0" fontId="5" fillId="0" borderId="2" xfId="0" applyFont="1" applyFill="1" applyBorder="1" applyAlignment="1" applyProtection="1">
      <alignment horizontal="centerContinuous" vertical="center" wrapText="1"/>
    </xf>
    <xf numFmtId="0" fontId="5" fillId="0" borderId="3" xfId="0" applyFont="1" applyFill="1" applyBorder="1" applyAlignment="1" applyProtection="1">
      <alignment horizontal="centerContinuous" vertical="center" wrapText="1"/>
    </xf>
    <xf numFmtId="0" fontId="7" fillId="0" borderId="3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0" xfId="0" applyFont="1" applyFill="1" applyProtection="1"/>
    <xf numFmtId="0" fontId="3" fillId="0" borderId="6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7" fillId="2" borderId="3" xfId="0" applyFont="1" applyFill="1" applyBorder="1" applyAlignment="1" applyProtection="1">
      <alignment horizontal="left" vertical="center" wrapText="1"/>
    </xf>
    <xf numFmtId="164" fontId="7" fillId="0" borderId="3" xfId="1" applyNumberFormat="1" applyFont="1" applyFill="1" applyBorder="1"/>
    <xf numFmtId="0" fontId="7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3" xfId="0" applyFont="1" applyBorder="1" applyAlignment="1">
      <alignment horizontal="center" vertical="top" wrapText="1"/>
    </xf>
    <xf numFmtId="3" fontId="0" fillId="0" borderId="0" xfId="0" applyNumberFormat="1"/>
    <xf numFmtId="3" fontId="14" fillId="0" borderId="3" xfId="0" applyNumberFormat="1" applyFont="1" applyBorder="1"/>
    <xf numFmtId="0" fontId="0" fillId="0" borderId="0" xfId="0" applyAlignment="1">
      <alignment horizontal="center"/>
    </xf>
    <xf numFmtId="0" fontId="17" fillId="3" borderId="0" xfId="0" applyFont="1" applyFill="1" applyAlignment="1">
      <alignment horizontal="center"/>
    </xf>
    <xf numFmtId="3" fontId="10" fillId="0" borderId="0" xfId="0" applyNumberFormat="1" applyFont="1"/>
    <xf numFmtId="0" fontId="18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0" fillId="0" borderId="0" xfId="0" applyBorder="1"/>
    <xf numFmtId="3" fontId="6" fillId="4" borderId="3" xfId="0" applyNumberFormat="1" applyFont="1" applyFill="1" applyBorder="1" applyAlignment="1">
      <alignment horizontal="right"/>
    </xf>
    <xf numFmtId="3" fontId="6" fillId="4" borderId="3" xfId="0" applyNumberFormat="1" applyFont="1" applyFill="1" applyBorder="1"/>
    <xf numFmtId="0" fontId="7" fillId="0" borderId="3" xfId="0" applyFont="1" applyFill="1" applyBorder="1" applyAlignment="1">
      <alignment horizontal="center"/>
    </xf>
    <xf numFmtId="3" fontId="7" fillId="0" borderId="3" xfId="0" applyNumberFormat="1" applyFont="1" applyFill="1" applyBorder="1" applyAlignment="1">
      <alignment horizontal="right"/>
    </xf>
    <xf numFmtId="3" fontId="7" fillId="0" borderId="3" xfId="0" applyNumberFormat="1" applyFont="1" applyFill="1" applyBorder="1"/>
    <xf numFmtId="0" fontId="7" fillId="0" borderId="3" xfId="0" applyFont="1" applyFill="1" applyBorder="1" applyAlignment="1"/>
    <xf numFmtId="0" fontId="24" fillId="5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wrapText="1"/>
    </xf>
    <xf numFmtId="0" fontId="19" fillId="0" borderId="3" xfId="0" applyFont="1" applyFill="1" applyBorder="1" applyAlignment="1">
      <alignment vertical="top" wrapText="1"/>
    </xf>
    <xf numFmtId="0" fontId="19" fillId="0" borderId="5" xfId="0" applyFont="1" applyFill="1" applyBorder="1" applyAlignment="1">
      <alignment vertical="top" wrapText="1"/>
    </xf>
    <xf numFmtId="0" fontId="20" fillId="0" borderId="3" xfId="0" applyFont="1" applyFill="1" applyBorder="1" applyAlignment="1">
      <alignment horizontal="left" vertical="top" wrapText="1" indent="1"/>
    </xf>
    <xf numFmtId="0" fontId="19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justify" wrapText="1"/>
    </xf>
    <xf numFmtId="165" fontId="6" fillId="0" borderId="2" xfId="0" applyNumberFormat="1" applyFont="1" applyFill="1" applyBorder="1" applyAlignment="1" applyProtection="1">
      <alignment horizontal="right"/>
    </xf>
    <xf numFmtId="165" fontId="7" fillId="0" borderId="3" xfId="0" applyNumberFormat="1" applyFont="1" applyFill="1" applyBorder="1" applyAlignment="1">
      <alignment horizontal="right"/>
    </xf>
    <xf numFmtId="0" fontId="19" fillId="6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top" wrapText="1"/>
    </xf>
    <xf numFmtId="0" fontId="19" fillId="6" borderId="3" xfId="0" applyFont="1" applyFill="1" applyBorder="1" applyAlignment="1">
      <alignment horizontal="left" wrapText="1"/>
    </xf>
    <xf numFmtId="0" fontId="19" fillId="6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0" fontId="20" fillId="0" borderId="3" xfId="0" applyFont="1" applyFill="1" applyBorder="1" applyAlignment="1">
      <alignment horizontal="center" wrapText="1"/>
    </xf>
    <xf numFmtId="0" fontId="20" fillId="0" borderId="3" xfId="0" applyFont="1" applyFill="1" applyBorder="1" applyAlignment="1" applyProtection="1">
      <alignment horizontal="left" vertical="center" wrapText="1"/>
    </xf>
    <xf numFmtId="0" fontId="20" fillId="2" borderId="3" xfId="0" applyFont="1" applyFill="1" applyBorder="1" applyAlignment="1" applyProtection="1">
      <alignment wrapText="1"/>
    </xf>
    <xf numFmtId="0" fontId="11" fillId="0" borderId="5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left" wrapText="1"/>
    </xf>
    <xf numFmtId="0" fontId="5" fillId="0" borderId="0" xfId="0" applyFont="1"/>
    <xf numFmtId="165" fontId="20" fillId="0" borderId="3" xfId="0" applyNumberFormat="1" applyFont="1" applyFill="1" applyBorder="1" applyAlignment="1">
      <alignment horizontal="right"/>
    </xf>
    <xf numFmtId="165" fontId="20" fillId="2" borderId="3" xfId="0" applyNumberFormat="1" applyFont="1" applyFill="1" applyBorder="1" applyAlignment="1" applyProtection="1">
      <alignment horizontal="right" vertical="center" wrapText="1"/>
    </xf>
    <xf numFmtId="165" fontId="20" fillId="2" borderId="1" xfId="0" applyNumberFormat="1" applyFont="1" applyFill="1" applyBorder="1" applyAlignment="1">
      <alignment horizontal="right" vertical="center" wrapText="1"/>
    </xf>
    <xf numFmtId="165" fontId="20" fillId="6" borderId="3" xfId="0" applyNumberFormat="1" applyFont="1" applyFill="1" applyBorder="1" applyAlignment="1"/>
    <xf numFmtId="165" fontId="20" fillId="0" borderId="3" xfId="0" applyNumberFormat="1" applyFont="1" applyFill="1" applyBorder="1" applyAlignment="1"/>
    <xf numFmtId="165" fontId="20" fillId="0" borderId="4" xfId="0" applyNumberFormat="1" applyFont="1" applyFill="1" applyBorder="1" applyAlignment="1" applyProtection="1">
      <alignment wrapText="1"/>
    </xf>
    <xf numFmtId="165" fontId="20" fillId="0" borderId="3" xfId="0" applyNumberFormat="1" applyFont="1" applyBorder="1" applyAlignment="1">
      <alignment wrapText="1"/>
    </xf>
    <xf numFmtId="0" fontId="25" fillId="0" borderId="3" xfId="0" applyFont="1" applyFill="1" applyBorder="1" applyAlignment="1" applyProtection="1">
      <alignment horizontal="center" vertical="center" wrapText="1"/>
    </xf>
    <xf numFmtId="165" fontId="26" fillId="0" borderId="3" xfId="0" applyNumberFormat="1" applyFont="1" applyFill="1" applyBorder="1" applyAlignment="1">
      <alignment horizontal="right"/>
    </xf>
    <xf numFmtId="165" fontId="20" fillId="0" borderId="4" xfId="0" applyNumberFormat="1" applyFont="1" applyFill="1" applyBorder="1" applyAlignment="1" applyProtection="1">
      <alignment horizontal="right" wrapText="1"/>
    </xf>
    <xf numFmtId="165" fontId="26" fillId="2" borderId="3" xfId="0" applyNumberFormat="1" applyFont="1" applyFill="1" applyBorder="1" applyAlignment="1">
      <alignment horizontal="right"/>
    </xf>
    <xf numFmtId="165" fontId="26" fillId="2" borderId="1" xfId="0" applyNumberFormat="1" applyFont="1" applyFill="1" applyBorder="1" applyAlignment="1">
      <alignment horizontal="right" vertical="center" wrapText="1"/>
    </xf>
    <xf numFmtId="165" fontId="20" fillId="0" borderId="3" xfId="0" applyNumberFormat="1" applyFont="1" applyBorder="1" applyAlignment="1">
      <alignment horizontal="right" wrapText="1"/>
    </xf>
    <xf numFmtId="0" fontId="0" fillId="0" borderId="0" xfId="0" applyFill="1"/>
    <xf numFmtId="0" fontId="20" fillId="0" borderId="3" xfId="0" applyFont="1" applyFill="1" applyBorder="1" applyAlignment="1">
      <alignment horizontal="left" vertical="top" wrapText="1" indent="4"/>
    </xf>
    <xf numFmtId="165" fontId="19" fillId="6" borderId="3" xfId="0" applyNumberFormat="1" applyFont="1" applyFill="1" applyBorder="1" applyAlignment="1">
      <alignment horizontal="right"/>
    </xf>
    <xf numFmtId="165" fontId="27" fillId="6" borderId="3" xfId="0" applyNumberFormat="1" applyFont="1" applyFill="1" applyBorder="1" applyAlignment="1">
      <alignment horizontal="right"/>
    </xf>
    <xf numFmtId="0" fontId="20" fillId="0" borderId="3" xfId="0" applyFont="1" applyFill="1" applyBorder="1" applyAlignment="1">
      <alignment horizontal="left" wrapText="1" indent="2"/>
    </xf>
    <xf numFmtId="49" fontId="28" fillId="0" borderId="0" xfId="0" applyNumberFormat="1" applyFont="1" applyFill="1" applyAlignment="1" applyProtection="1">
      <alignment horizontal="centerContinuous" vertical="center"/>
    </xf>
    <xf numFmtId="49" fontId="28" fillId="0" borderId="0" xfId="0" applyNumberFormat="1" applyFont="1" applyFill="1" applyAlignment="1" applyProtection="1">
      <alignment horizontal="centerContinuous" vertical="center" wrapText="1"/>
      <protection locked="0"/>
    </xf>
    <xf numFmtId="0" fontId="19" fillId="2" borderId="3" xfId="0" applyFont="1" applyFill="1" applyBorder="1" applyAlignment="1" applyProtection="1">
      <alignment wrapText="1"/>
    </xf>
    <xf numFmtId="0" fontId="6" fillId="2" borderId="3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left" vertical="center" wrapText="1"/>
    </xf>
    <xf numFmtId="0" fontId="29" fillId="2" borderId="3" xfId="0" applyFont="1" applyFill="1" applyBorder="1" applyAlignment="1" applyProtection="1">
      <alignment horizontal="center" vertical="center" wrapText="1"/>
    </xf>
    <xf numFmtId="165" fontId="19" fillId="2" borderId="3" xfId="0" applyNumberFormat="1" applyFont="1" applyFill="1" applyBorder="1" applyAlignment="1" applyProtection="1">
      <alignment wrapText="1"/>
    </xf>
    <xf numFmtId="165" fontId="19" fillId="2" borderId="1" xfId="0" applyNumberFormat="1" applyFont="1" applyFill="1" applyBorder="1" applyAlignment="1">
      <alignment wrapText="1"/>
    </xf>
    <xf numFmtId="3" fontId="19" fillId="2" borderId="3" xfId="0" applyNumberFormat="1" applyFont="1" applyFill="1" applyBorder="1" applyAlignment="1" applyProtection="1"/>
    <xf numFmtId="3" fontId="20" fillId="2" borderId="3" xfId="0" applyNumberFormat="1" applyFont="1" applyFill="1" applyBorder="1" applyAlignment="1" applyProtection="1">
      <alignment horizontal="right"/>
    </xf>
    <xf numFmtId="3" fontId="20" fillId="2" borderId="3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left"/>
    </xf>
    <xf numFmtId="3" fontId="20" fillId="0" borderId="0" xfId="0" applyNumberFormat="1" applyFont="1" applyFill="1"/>
    <xf numFmtId="0" fontId="20" fillId="0" borderId="0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vertical="top" wrapText="1"/>
    </xf>
    <xf numFmtId="3" fontId="19" fillId="2" borderId="3" xfId="0" applyNumberFormat="1" applyFont="1" applyFill="1" applyBorder="1" applyAlignment="1">
      <alignment horizontal="center" vertical="top"/>
    </xf>
    <xf numFmtId="3" fontId="19" fillId="0" borderId="3" xfId="0" applyNumberFormat="1" applyFont="1" applyFill="1" applyBorder="1"/>
    <xf numFmtId="3" fontId="20" fillId="0" borderId="3" xfId="0" applyNumberFormat="1" applyFont="1" applyFill="1" applyBorder="1" applyAlignment="1">
      <alignment horizontal="right" vertical="center"/>
    </xf>
    <xf numFmtId="3" fontId="20" fillId="0" borderId="3" xfId="0" applyNumberFormat="1" applyFont="1" applyFill="1" applyBorder="1"/>
    <xf numFmtId="3" fontId="20" fillId="0" borderId="3" xfId="0" applyNumberFormat="1" applyFont="1" applyFill="1" applyBorder="1" applyAlignment="1">
      <alignment vertical="center"/>
    </xf>
    <xf numFmtId="3" fontId="20" fillId="0" borderId="3" xfId="0" applyNumberFormat="1" applyFont="1" applyFill="1" applyBorder="1" applyAlignment="1">
      <alignment horizontal="right"/>
    </xf>
    <xf numFmtId="3" fontId="20" fillId="0" borderId="3" xfId="0" applyNumberFormat="1" applyFont="1" applyFill="1" applyBorder="1" applyAlignment="1"/>
    <xf numFmtId="3" fontId="33" fillId="0" borderId="3" xfId="0" applyNumberFormat="1" applyFont="1" applyFill="1" applyBorder="1" applyAlignment="1">
      <alignment horizontal="right" vertical="center" wrapText="1"/>
    </xf>
    <xf numFmtId="3" fontId="20" fillId="2" borderId="3" xfId="0" applyNumberFormat="1" applyFont="1" applyFill="1" applyBorder="1" applyAlignment="1">
      <alignment horizontal="center" vertical="center"/>
    </xf>
    <xf numFmtId="3" fontId="20" fillId="0" borderId="3" xfId="0" applyNumberFormat="1" applyFont="1" applyFill="1" applyBorder="1" applyAlignment="1">
      <alignment horizontal="center" vertical="center"/>
    </xf>
    <xf numFmtId="3" fontId="20" fillId="2" borderId="3" xfId="0" applyNumberFormat="1" applyFont="1" applyFill="1" applyBorder="1"/>
    <xf numFmtId="3" fontId="19" fillId="0" borderId="3" xfId="0" applyNumberFormat="1" applyFont="1" applyFill="1" applyBorder="1" applyAlignment="1">
      <alignment vertical="center"/>
    </xf>
    <xf numFmtId="0" fontId="19" fillId="0" borderId="3" xfId="0" applyFont="1" applyFill="1" applyBorder="1" applyAlignment="1">
      <alignment horizontal="left" vertical="top" wrapText="1"/>
    </xf>
    <xf numFmtId="0" fontId="19" fillId="7" borderId="3" xfId="0" applyFont="1" applyFill="1" applyBorder="1" applyAlignment="1">
      <alignment vertical="top" wrapText="1"/>
    </xf>
    <xf numFmtId="3" fontId="19" fillId="7" borderId="3" xfId="0" applyNumberFormat="1" applyFont="1" applyFill="1" applyBorder="1" applyAlignment="1">
      <alignment vertical="center"/>
    </xf>
    <xf numFmtId="0" fontId="20" fillId="0" borderId="0" xfId="0" applyFont="1" applyFill="1"/>
    <xf numFmtId="165" fontId="19" fillId="0" borderId="3" xfId="0" applyNumberFormat="1" applyFont="1" applyFill="1" applyBorder="1"/>
    <xf numFmtId="165" fontId="20" fillId="0" borderId="3" xfId="0" applyNumberFormat="1" applyFont="1" applyFill="1" applyBorder="1"/>
    <xf numFmtId="165" fontId="20" fillId="0" borderId="3" xfId="0" applyNumberFormat="1" applyFont="1" applyFill="1" applyBorder="1" applyAlignment="1">
      <alignment vertical="center"/>
    </xf>
    <xf numFmtId="165" fontId="20" fillId="0" borderId="3" xfId="0" applyNumberFormat="1" applyFont="1" applyFill="1" applyBorder="1" applyAlignment="1">
      <alignment horizontal="right" vertical="center"/>
    </xf>
    <xf numFmtId="165" fontId="19" fillId="0" borderId="3" xfId="0" applyNumberFormat="1" applyFont="1" applyFill="1" applyBorder="1" applyAlignment="1">
      <alignment horizontal="right"/>
    </xf>
    <xf numFmtId="165" fontId="19" fillId="0" borderId="3" xfId="0" applyNumberFormat="1" applyFont="1" applyFill="1" applyBorder="1" applyAlignment="1">
      <alignment vertical="center"/>
    </xf>
    <xf numFmtId="165" fontId="19" fillId="7" borderId="3" xfId="0" applyNumberFormat="1" applyFont="1" applyFill="1" applyBorder="1" applyAlignment="1">
      <alignment vertical="center"/>
    </xf>
    <xf numFmtId="0" fontId="32" fillId="0" borderId="3" xfId="0" applyFont="1" applyFill="1" applyBorder="1" applyAlignment="1">
      <alignment horizontal="left" vertical="top" wrapText="1" indent="1"/>
    </xf>
    <xf numFmtId="0" fontId="32" fillId="0" borderId="3" xfId="0" applyFont="1" applyFill="1" applyBorder="1" applyAlignment="1">
      <alignment horizontal="left" vertical="top" wrapText="1" indent="2"/>
    </xf>
    <xf numFmtId="165" fontId="0" fillId="0" borderId="0" xfId="0" applyNumberFormat="1"/>
    <xf numFmtId="166" fontId="7" fillId="0" borderId="3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right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165" fontId="4" fillId="0" borderId="0" xfId="0" applyNumberFormat="1" applyFont="1" applyFill="1"/>
    <xf numFmtId="0" fontId="4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3" fillId="0" borderId="5" xfId="0" applyFont="1" applyBorder="1" applyAlignment="1">
      <alignment horizont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21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6" fillId="4" borderId="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/>
    </xf>
    <xf numFmtId="0" fontId="24" fillId="5" borderId="4" xfId="0" applyFont="1" applyFill="1" applyBorder="1" applyAlignment="1">
      <alignment horizontal="center" vertical="top"/>
    </xf>
    <xf numFmtId="0" fontId="23" fillId="5" borderId="6" xfId="0" applyFont="1" applyFill="1" applyBorder="1" applyAlignment="1">
      <alignment horizontal="center"/>
    </xf>
    <xf numFmtId="0" fontId="23" fillId="5" borderId="9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center"/>
    </xf>
    <xf numFmtId="0" fontId="23" fillId="5" borderId="11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31" fillId="0" borderId="0" xfId="0" applyFont="1" applyBorder="1" applyAlignment="1" applyProtection="1">
      <alignment horizontal="center"/>
      <protection locked="0"/>
    </xf>
    <xf numFmtId="3" fontId="19" fillId="0" borderId="5" xfId="0" applyNumberFormat="1" applyFont="1" applyFill="1" applyBorder="1" applyAlignment="1">
      <alignment horizontal="center" vertical="center"/>
    </xf>
    <xf numFmtId="3" fontId="19" fillId="0" borderId="4" xfId="0" applyNumberFormat="1" applyFont="1" applyFill="1" applyBorder="1" applyAlignment="1">
      <alignment horizontal="center" vertical="center"/>
    </xf>
    <xf numFmtId="3" fontId="19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="60" zoomScaleNormal="100" workbookViewId="0">
      <selection activeCell="S19" sqref="S19"/>
    </sheetView>
  </sheetViews>
  <sheetFormatPr defaultRowHeight="12.75" x14ac:dyDescent="0.2"/>
  <cols>
    <col min="1" max="1" width="46.5703125" customWidth="1"/>
    <col min="2" max="2" width="9.85546875" customWidth="1"/>
    <col min="3" max="8" width="10.28515625" customWidth="1"/>
  </cols>
  <sheetData>
    <row r="1" spans="1:8" ht="15" x14ac:dyDescent="0.2">
      <c r="A1" s="76" t="s">
        <v>3</v>
      </c>
      <c r="B1" s="1"/>
      <c r="C1" s="1"/>
      <c r="D1" s="2"/>
      <c r="E1" s="2"/>
      <c r="F1" s="2"/>
      <c r="G1" s="2"/>
      <c r="H1" s="2"/>
    </row>
    <row r="2" spans="1:8" ht="15" x14ac:dyDescent="0.2">
      <c r="A2" s="77" t="s">
        <v>153</v>
      </c>
      <c r="B2" s="3"/>
      <c r="C2" s="3"/>
      <c r="D2" s="4"/>
      <c r="E2" s="4"/>
      <c r="F2" s="4"/>
      <c r="G2" s="4"/>
      <c r="H2" s="4"/>
    </row>
    <row r="3" spans="1:8" x14ac:dyDescent="0.2">
      <c r="A3" s="56" t="s">
        <v>15</v>
      </c>
      <c r="B3" s="6"/>
      <c r="C3" s="6"/>
      <c r="D3" s="6"/>
      <c r="E3" s="6"/>
      <c r="F3" s="5"/>
      <c r="G3" s="5"/>
      <c r="H3" s="5"/>
    </row>
    <row r="5" spans="1:8" x14ac:dyDescent="0.2">
      <c r="A5" s="126"/>
      <c r="B5" s="129" t="s">
        <v>111</v>
      </c>
      <c r="C5" s="12" t="s">
        <v>4</v>
      </c>
      <c r="D5" s="12" t="s">
        <v>4</v>
      </c>
      <c r="E5" s="13" t="s">
        <v>0</v>
      </c>
      <c r="F5" s="127" t="s">
        <v>1</v>
      </c>
      <c r="G5" s="128"/>
      <c r="H5" s="128"/>
    </row>
    <row r="6" spans="1:8" x14ac:dyDescent="0.2">
      <c r="A6" s="126"/>
      <c r="B6" s="130"/>
      <c r="C6" s="7">
        <v>2017</v>
      </c>
      <c r="D6" s="7">
        <v>2018</v>
      </c>
      <c r="E6" s="7">
        <v>2019</v>
      </c>
      <c r="F6" s="8">
        <v>2020</v>
      </c>
      <c r="G6" s="8">
        <v>2021</v>
      </c>
      <c r="H6" s="8">
        <v>2022</v>
      </c>
    </row>
    <row r="7" spans="1:8" ht="15" x14ac:dyDescent="0.25">
      <c r="A7" s="47" t="s">
        <v>107</v>
      </c>
      <c r="B7" s="50" t="s">
        <v>110</v>
      </c>
      <c r="C7" s="61">
        <f>'Баланс-ДДН'!B23</f>
        <v>5284.2580999999991</v>
      </c>
      <c r="D7" s="61">
        <f>'Баланс-ДДН'!C23</f>
        <v>5684.4207999999999</v>
      </c>
      <c r="E7" s="61">
        <f>'Баланс-ДДН'!D23</f>
        <v>5992.9210000000003</v>
      </c>
      <c r="F7" s="61">
        <f>'Баланс-ДДН'!E23</f>
        <v>6369.0579999999991</v>
      </c>
      <c r="G7" s="61">
        <f>'Баланс-ДДН'!F23</f>
        <v>6788.0119999999997</v>
      </c>
      <c r="H7" s="61">
        <f>'Баланс-ДДН'!G23</f>
        <v>7245.1940000000004</v>
      </c>
    </row>
    <row r="8" spans="1:8" ht="15" x14ac:dyDescent="0.25">
      <c r="A8" s="38" t="s">
        <v>69</v>
      </c>
      <c r="B8" s="43" t="s">
        <v>110</v>
      </c>
      <c r="C8" s="62">
        <f>'Баланс-ДДН'!B8</f>
        <v>1452.925</v>
      </c>
      <c r="D8" s="62">
        <f>'Баланс-ДДН'!C8</f>
        <v>1617.1559999999999</v>
      </c>
      <c r="E8" s="62">
        <f>'Баланс-ДДН'!D8</f>
        <v>1687.721</v>
      </c>
      <c r="F8" s="62">
        <f>'Баланс-ДДН'!E8</f>
        <v>1808.3579999999999</v>
      </c>
      <c r="G8" s="62">
        <f>'Баланс-ДДН'!F8</f>
        <v>1943.0119999999999</v>
      </c>
      <c r="H8" s="62">
        <f>'Баланс-ДДН'!G8</f>
        <v>2088.4940000000001</v>
      </c>
    </row>
    <row r="9" spans="1:8" ht="28.5" x14ac:dyDescent="0.25">
      <c r="A9" s="39" t="s">
        <v>70</v>
      </c>
      <c r="B9" s="51" t="s">
        <v>110</v>
      </c>
      <c r="C9" s="62">
        <f>'Баланс-ДДН'!B9</f>
        <v>774.9</v>
      </c>
      <c r="D9" s="62">
        <f>'Баланс-ДДН'!C9</f>
        <v>791.8</v>
      </c>
      <c r="E9" s="62">
        <f>'Баланс-ДДН'!D9</f>
        <v>843.5</v>
      </c>
      <c r="F9" s="62">
        <f>'Баланс-ДДН'!E9</f>
        <v>881.4</v>
      </c>
      <c r="G9" s="62">
        <f>'Баланс-ДДН'!F9</f>
        <v>923.5</v>
      </c>
      <c r="H9" s="62">
        <f>'Баланс-ДДН'!G9</f>
        <v>971.2</v>
      </c>
    </row>
    <row r="10" spans="1:8" ht="15" x14ac:dyDescent="0.25">
      <c r="A10" s="38" t="s">
        <v>71</v>
      </c>
      <c r="B10" s="43" t="s">
        <v>110</v>
      </c>
      <c r="C10" s="62">
        <f>'Баланс-ДДН'!B10</f>
        <v>1936.1</v>
      </c>
      <c r="D10" s="62">
        <f>'Баланс-ДДН'!C10</f>
        <v>1919.0647999999999</v>
      </c>
      <c r="E10" s="62">
        <f>'Баланс-ДДН'!D10</f>
        <v>2010.4</v>
      </c>
      <c r="F10" s="62">
        <f>'Баланс-ДДН'!E10</f>
        <v>2119.9</v>
      </c>
      <c r="G10" s="62">
        <f>'Баланс-ДДН'!F10</f>
        <v>2245.1999999999998</v>
      </c>
      <c r="H10" s="62">
        <f>'Баланс-ДДН'!G10</f>
        <v>2381.1999999999998</v>
      </c>
    </row>
    <row r="11" spans="1:8" ht="15" x14ac:dyDescent="0.25">
      <c r="A11" s="38" t="s">
        <v>149</v>
      </c>
      <c r="B11" s="43" t="s">
        <v>110</v>
      </c>
      <c r="C11" s="62">
        <f>'Баланс-ДДН'!B15</f>
        <v>1120.3331000000001</v>
      </c>
      <c r="D11" s="62">
        <f>'Баланс-ДДН'!C15</f>
        <v>1356.4</v>
      </c>
      <c r="E11" s="62">
        <f>'Баланс-ДДН'!D15</f>
        <v>1451.3</v>
      </c>
      <c r="F11" s="62">
        <f>'Баланс-ДДН'!E15</f>
        <v>1559.4</v>
      </c>
      <c r="G11" s="62">
        <f>'Баланс-ДДН'!F15</f>
        <v>1676.3</v>
      </c>
      <c r="H11" s="62">
        <f>'Баланс-ДДН'!G15</f>
        <v>1804.3</v>
      </c>
    </row>
    <row r="12" spans="1:8" ht="15" x14ac:dyDescent="0.25">
      <c r="A12" s="38"/>
      <c r="B12" s="43"/>
      <c r="C12" s="62"/>
      <c r="D12" s="62"/>
      <c r="E12" s="62"/>
      <c r="F12" s="62"/>
      <c r="G12" s="62"/>
      <c r="H12" s="62"/>
    </row>
    <row r="13" spans="1:8" ht="15" x14ac:dyDescent="0.25">
      <c r="A13" s="47" t="s">
        <v>108</v>
      </c>
      <c r="B13" s="50" t="s">
        <v>110</v>
      </c>
      <c r="C13" s="61">
        <f>'Баланс-ДДН'!B35</f>
        <v>3089.6</v>
      </c>
      <c r="D13" s="61">
        <f>'Баланс-ДДН'!C35</f>
        <v>3337.2208000000001</v>
      </c>
      <c r="E13" s="61">
        <f>'Баланс-ДДН'!D35</f>
        <v>3457.7210000000005</v>
      </c>
      <c r="F13" s="61">
        <f>'Баланс-ДДН'!E35</f>
        <v>3631.0579999999991</v>
      </c>
      <c r="G13" s="61">
        <f>'Баланс-ДДН'!F35</f>
        <v>3823.2119999999995</v>
      </c>
      <c r="H13" s="61">
        <f>'Баланс-ДДН'!G35</f>
        <v>4063.9636</v>
      </c>
    </row>
    <row r="14" spans="1:8" ht="15" x14ac:dyDescent="0.25">
      <c r="A14" s="38" t="s">
        <v>85</v>
      </c>
      <c r="B14" s="43" t="s">
        <v>110</v>
      </c>
      <c r="C14" s="62">
        <f>'Баланс-ДДН'!B25</f>
        <v>1708.1</v>
      </c>
      <c r="D14" s="62">
        <f>'Баланс-ДДН'!C25</f>
        <v>1830.2</v>
      </c>
      <c r="E14" s="62">
        <f>'Баланс-ДДН'!D25</f>
        <v>1947.5</v>
      </c>
      <c r="F14" s="62">
        <f>'Баланс-ДДН'!E25</f>
        <v>2072.8000000000002</v>
      </c>
      <c r="G14" s="62">
        <f>'Баланс-ДДН'!F25</f>
        <v>2206.6</v>
      </c>
      <c r="H14" s="62">
        <f>'Баланс-ДДН'!G25</f>
        <v>2349.5</v>
      </c>
    </row>
    <row r="15" spans="1:8" ht="15" x14ac:dyDescent="0.25">
      <c r="A15" s="42" t="s">
        <v>127</v>
      </c>
      <c r="B15" s="52" t="s">
        <v>110</v>
      </c>
      <c r="C15" s="62">
        <f>'Баланс-ДДН'!B26</f>
        <v>1483.6</v>
      </c>
      <c r="D15" s="62">
        <f>'Баланс-ДДН'!C26</f>
        <v>1600.5</v>
      </c>
      <c r="E15" s="62">
        <f>'Баланс-ДДН'!D26</f>
        <v>1712.5</v>
      </c>
      <c r="F15" s="62">
        <f>'Баланс-ДДН'!E26</f>
        <v>1832.4</v>
      </c>
      <c r="G15" s="62">
        <f>'Баланс-ДДН'!F26</f>
        <v>1960.7</v>
      </c>
      <c r="H15" s="62">
        <f>'Баланс-ДДН'!G26</f>
        <v>2097.9</v>
      </c>
    </row>
    <row r="16" spans="1:8" ht="15" x14ac:dyDescent="0.25">
      <c r="A16" s="72" t="s">
        <v>87</v>
      </c>
      <c r="B16" s="52" t="s">
        <v>110</v>
      </c>
      <c r="C16" s="62">
        <f>'Баланс-ДДН'!B27</f>
        <v>224.5</v>
      </c>
      <c r="D16" s="62">
        <f>'Баланс-ДДН'!C27</f>
        <v>229.7</v>
      </c>
      <c r="E16" s="62">
        <f>'Баланс-ДДН'!D27</f>
        <v>235</v>
      </c>
      <c r="F16" s="62">
        <f>'Баланс-ДДН'!E27</f>
        <v>240.4</v>
      </c>
      <c r="G16" s="62">
        <f>'Баланс-ДДН'!F27</f>
        <v>245.9</v>
      </c>
      <c r="H16" s="62">
        <f>'Баланс-ДДН'!G27</f>
        <v>251.6</v>
      </c>
    </row>
    <row r="17" spans="1:9" ht="28.5" x14ac:dyDescent="0.25">
      <c r="A17" s="38" t="s">
        <v>89</v>
      </c>
      <c r="B17" s="43" t="s">
        <v>110</v>
      </c>
      <c r="C17" s="62">
        <f>'Баланс-ДДН'!B29</f>
        <v>294.89999999999998</v>
      </c>
      <c r="D17" s="62">
        <f>'Баланс-ДДН'!C29</f>
        <v>356.00000000000006</v>
      </c>
      <c r="E17" s="62">
        <f>'Баланс-ДДН'!D29</f>
        <v>309.8</v>
      </c>
      <c r="F17" s="62">
        <f>'Баланс-ДДН'!E29</f>
        <v>316.40000000000003</v>
      </c>
      <c r="G17" s="62">
        <f>'Баланс-ДДН'!F29</f>
        <v>323.39999999999998</v>
      </c>
      <c r="H17" s="62">
        <f>'Баланс-ДДН'!G29</f>
        <v>330.4</v>
      </c>
    </row>
    <row r="18" spans="1:9" ht="15" x14ac:dyDescent="0.25">
      <c r="A18" s="42" t="s">
        <v>125</v>
      </c>
      <c r="B18" s="52" t="s">
        <v>110</v>
      </c>
      <c r="C18" s="62">
        <f>'Баланс-ДДН'!B30</f>
        <v>237.4</v>
      </c>
      <c r="D18" s="62">
        <f>'Баланс-ДДН'!C30</f>
        <v>293</v>
      </c>
      <c r="E18" s="62">
        <f>'Баланс-ДДН'!D30</f>
        <v>245.6</v>
      </c>
      <c r="F18" s="62">
        <f>'Баланс-ДДН'!E30</f>
        <v>251</v>
      </c>
      <c r="G18" s="62">
        <f>'Баланс-ДДН'!F30</f>
        <v>256.5</v>
      </c>
      <c r="H18" s="62">
        <f>'Баланс-ДДН'!G30</f>
        <v>262.2</v>
      </c>
    </row>
    <row r="19" spans="1:9" ht="15" x14ac:dyDescent="0.25">
      <c r="A19" s="38" t="s">
        <v>94</v>
      </c>
      <c r="B19" s="43" t="s">
        <v>110</v>
      </c>
      <c r="C19" s="62">
        <f>'Баланс-ДДН'!B34</f>
        <v>1086.5999999999999</v>
      </c>
      <c r="D19" s="62">
        <f>'Баланс-ДДН'!C34</f>
        <v>1151.0208</v>
      </c>
      <c r="E19" s="62">
        <f>'Баланс-ДДН'!D34</f>
        <v>1200.4210000000005</v>
      </c>
      <c r="F19" s="62">
        <f>'Баланс-ДДН'!E34</f>
        <v>1241.8579999999988</v>
      </c>
      <c r="G19" s="62">
        <f>'Баланс-ДДН'!F34</f>
        <v>1293.2119999999995</v>
      </c>
      <c r="H19" s="62">
        <f>'Баланс-ДДН'!G34</f>
        <v>1384.0636</v>
      </c>
    </row>
    <row r="20" spans="1:9" ht="15" x14ac:dyDescent="0.25">
      <c r="A20" s="38"/>
      <c r="B20" s="43"/>
      <c r="C20" s="62"/>
      <c r="D20" s="62"/>
      <c r="E20" s="62"/>
      <c r="F20" s="62"/>
      <c r="G20" s="62"/>
      <c r="H20" s="62"/>
    </row>
    <row r="21" spans="1:9" ht="15" x14ac:dyDescent="0.25">
      <c r="A21" s="49" t="s">
        <v>109</v>
      </c>
      <c r="B21" s="50" t="s">
        <v>110</v>
      </c>
      <c r="C21" s="61">
        <f>'Баланс-ДДН'!B45</f>
        <v>2194.6580999999992</v>
      </c>
      <c r="D21" s="61">
        <f>'Баланс-ДДН'!C45</f>
        <v>2347.1999999999994</v>
      </c>
      <c r="E21" s="61">
        <f>'Баланс-ДДН'!D45</f>
        <v>2535.1999999999994</v>
      </c>
      <c r="F21" s="61">
        <f>'Баланс-ДДН'!E45</f>
        <v>2737.9999999999995</v>
      </c>
      <c r="G21" s="61">
        <f>'Баланс-ДДН'!F45</f>
        <v>2964.8</v>
      </c>
      <c r="H21" s="61">
        <f>'Баланс-ДДН'!G45</f>
        <v>3181.2304000000013</v>
      </c>
    </row>
    <row r="22" spans="1:9" ht="30" x14ac:dyDescent="0.25">
      <c r="A22" s="75" t="s">
        <v>126</v>
      </c>
      <c r="B22" s="43" t="s">
        <v>110</v>
      </c>
      <c r="C22" s="62">
        <f>'Баланс-ДДН'!B40</f>
        <v>2194.6580999999992</v>
      </c>
      <c r="D22" s="62">
        <f>'Баланс-ДДН'!C40</f>
        <v>2347.1999999999998</v>
      </c>
      <c r="E22" s="62">
        <f>'Баланс-ДДН'!D40</f>
        <v>2535.1999999999998</v>
      </c>
      <c r="F22" s="62">
        <f>'Баланс-ДДН'!E40</f>
        <v>2738</v>
      </c>
      <c r="G22" s="62">
        <f>'Баланс-ДДН'!F40</f>
        <v>2964.8</v>
      </c>
      <c r="H22" s="62">
        <f>'Баланс-ДДН'!G40</f>
        <v>3181.2304000000004</v>
      </c>
      <c r="I22" s="71"/>
    </row>
    <row r="23" spans="1:9" ht="15" x14ac:dyDescent="0.25">
      <c r="A23" s="38"/>
      <c r="B23" s="43"/>
      <c r="C23" s="62"/>
      <c r="D23" s="62"/>
      <c r="E23" s="62"/>
      <c r="F23" s="62"/>
      <c r="G23" s="62"/>
      <c r="H23" s="62"/>
    </row>
    <row r="24" spans="1:9" ht="15" x14ac:dyDescent="0.25">
      <c r="A24" s="53" t="s">
        <v>13</v>
      </c>
      <c r="B24" s="10" t="s">
        <v>8</v>
      </c>
      <c r="C24" s="63">
        <v>22.9</v>
      </c>
      <c r="D24" s="62">
        <v>22.6</v>
      </c>
      <c r="E24" s="62">
        <v>22.2</v>
      </c>
      <c r="F24" s="62">
        <v>22</v>
      </c>
      <c r="G24" s="62">
        <v>21.7</v>
      </c>
      <c r="H24" s="62">
        <v>21.5</v>
      </c>
    </row>
    <row r="25" spans="1:9" ht="28.5" x14ac:dyDescent="0.2">
      <c r="A25" s="78" t="s">
        <v>5</v>
      </c>
      <c r="B25" s="79" t="s">
        <v>6</v>
      </c>
      <c r="C25" s="84">
        <f>C7/C24/12*1000</f>
        <v>19229.469068413389</v>
      </c>
      <c r="D25" s="84">
        <f t="shared" ref="D25:H25" si="0">D7/D24/12*1000</f>
        <v>20960.253687315631</v>
      </c>
      <c r="E25" s="84">
        <f t="shared" si="0"/>
        <v>22495.949699699704</v>
      </c>
      <c r="F25" s="84">
        <f t="shared" si="0"/>
        <v>24125.219696969692</v>
      </c>
      <c r="G25" s="84">
        <f t="shared" si="0"/>
        <v>26067.634408602149</v>
      </c>
      <c r="H25" s="84">
        <f t="shared" si="0"/>
        <v>28082.14728682171</v>
      </c>
    </row>
    <row r="26" spans="1:9" ht="15" x14ac:dyDescent="0.25">
      <c r="A26" s="38"/>
      <c r="B26" s="38"/>
      <c r="C26" s="62"/>
      <c r="D26" s="62"/>
      <c r="E26" s="62"/>
      <c r="F26" s="62"/>
      <c r="G26" s="62"/>
      <c r="H26" s="62"/>
    </row>
    <row r="27" spans="1:9" ht="31.5" x14ac:dyDescent="0.2">
      <c r="A27" s="80" t="s">
        <v>7</v>
      </c>
      <c r="B27" s="81" t="s">
        <v>2</v>
      </c>
      <c r="C27" s="82">
        <f>C7/(4977.2*C28%)*100</f>
        <v>102.67823402374401</v>
      </c>
      <c r="D27" s="83">
        <f>D7/(C7*D28%)*100</f>
        <v>104.94900675354795</v>
      </c>
      <c r="E27" s="83">
        <f t="shared" ref="E27:H27" si="1">E7/(D7*E28%)*100</f>
        <v>100.40677863827059</v>
      </c>
      <c r="F27" s="83">
        <f t="shared" si="1"/>
        <v>102.48443110212462</v>
      </c>
      <c r="G27" s="83">
        <f t="shared" si="1"/>
        <v>102.5774385219794</v>
      </c>
      <c r="H27" s="83">
        <f t="shared" si="1"/>
        <v>102.72871834323772</v>
      </c>
    </row>
    <row r="28" spans="1:9" ht="34.5" x14ac:dyDescent="0.25">
      <c r="A28" s="9" t="s">
        <v>9</v>
      </c>
      <c r="B28" s="55" t="s">
        <v>2</v>
      </c>
      <c r="C28" s="64">
        <v>103.4</v>
      </c>
      <c r="D28" s="64">
        <v>102.5</v>
      </c>
      <c r="E28" s="64">
        <v>105</v>
      </c>
      <c r="F28" s="64">
        <v>103.7</v>
      </c>
      <c r="G28" s="64">
        <v>103.9</v>
      </c>
      <c r="H28" s="64">
        <v>103.9</v>
      </c>
    </row>
    <row r="31" spans="1:9" x14ac:dyDescent="0.2">
      <c r="A31" s="11" t="s">
        <v>154</v>
      </c>
    </row>
    <row r="32" spans="1:9" x14ac:dyDescent="0.2">
      <c r="A32" s="11" t="s">
        <v>155</v>
      </c>
    </row>
    <row r="33" spans="1:1" x14ac:dyDescent="0.2">
      <c r="A33" s="5"/>
    </row>
  </sheetData>
  <mergeCells count="3">
    <mergeCell ref="A5:A6"/>
    <mergeCell ref="F5:H5"/>
    <mergeCell ref="B5:B6"/>
  </mergeCells>
  <pageMargins left="1.1100000000000001" right="0.70866141732283472" top="0.44" bottom="0.74803149606299213" header="0.31496062992125984" footer="0.31496062992125984"/>
  <pageSetup paperSize="9" scale="94" orientation="landscape" r:id="rId1"/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view="pageBreakPreview" zoomScaleNormal="100" zoomScaleSheetLayoutView="100" workbookViewId="0">
      <selection activeCell="I19" sqref="I19"/>
    </sheetView>
  </sheetViews>
  <sheetFormatPr defaultRowHeight="12.75" x14ac:dyDescent="0.2"/>
  <cols>
    <col min="1" max="1" width="44.42578125" style="118" customWidth="1"/>
    <col min="2" max="7" width="10.5703125" style="71" customWidth="1"/>
    <col min="8" max="16384" width="9.140625" style="71"/>
  </cols>
  <sheetData>
    <row r="1" spans="1:7" x14ac:dyDescent="0.2">
      <c r="D1" s="71" t="s">
        <v>10</v>
      </c>
    </row>
    <row r="2" spans="1:7" ht="15.6" customHeight="1" x14ac:dyDescent="0.25">
      <c r="A2" s="135" t="s">
        <v>11</v>
      </c>
      <c r="B2" s="135"/>
      <c r="C2" s="135"/>
      <c r="D2" s="135"/>
      <c r="E2" s="135"/>
      <c r="F2" s="135"/>
    </row>
    <row r="3" spans="1:7" ht="15" customHeight="1" x14ac:dyDescent="0.2">
      <c r="A3" s="134" t="s">
        <v>106</v>
      </c>
      <c r="B3" s="134"/>
      <c r="C3" s="134"/>
      <c r="D3" s="134"/>
      <c r="E3" s="134"/>
      <c r="F3" s="134"/>
    </row>
    <row r="4" spans="1:7" x14ac:dyDescent="0.2">
      <c r="F4" s="119" t="s">
        <v>14</v>
      </c>
    </row>
    <row r="5" spans="1:7" x14ac:dyDescent="0.2">
      <c r="A5" s="131"/>
      <c r="B5" s="120" t="s">
        <v>4</v>
      </c>
      <c r="C5" s="120" t="s">
        <v>4</v>
      </c>
      <c r="D5" s="13" t="s">
        <v>0</v>
      </c>
      <c r="E5" s="132" t="s">
        <v>1</v>
      </c>
      <c r="F5" s="133"/>
      <c r="G5" s="133"/>
    </row>
    <row r="6" spans="1:7" x14ac:dyDescent="0.2">
      <c r="A6" s="131"/>
      <c r="B6" s="7">
        <v>2017</v>
      </c>
      <c r="C6" s="7">
        <v>2018</v>
      </c>
      <c r="D6" s="7">
        <v>2019</v>
      </c>
      <c r="E6" s="8">
        <v>2020</v>
      </c>
      <c r="F6" s="8">
        <v>2021</v>
      </c>
      <c r="G6" s="8">
        <v>2022</v>
      </c>
    </row>
    <row r="7" spans="1:7" s="121" customFormat="1" ht="14.25" x14ac:dyDescent="0.2">
      <c r="A7" s="41" t="s">
        <v>104</v>
      </c>
      <c r="B7" s="45"/>
      <c r="C7" s="45"/>
      <c r="D7" s="45"/>
      <c r="E7" s="45"/>
      <c r="F7" s="45"/>
      <c r="G7" s="45"/>
    </row>
    <row r="8" spans="1:7" s="121" customFormat="1" ht="14.25" x14ac:dyDescent="0.2">
      <c r="A8" s="38" t="s">
        <v>69</v>
      </c>
      <c r="B8" s="46">
        <v>1452.925</v>
      </c>
      <c r="C8" s="46">
        <v>1617.1559999999999</v>
      </c>
      <c r="D8" s="46">
        <v>1687.721</v>
      </c>
      <c r="E8" s="46">
        <v>1808.3579999999999</v>
      </c>
      <c r="F8" s="46">
        <v>1943.0119999999999</v>
      </c>
      <c r="G8" s="46">
        <v>2088.4940000000001</v>
      </c>
    </row>
    <row r="9" spans="1:7" s="121" customFormat="1" ht="28.5" x14ac:dyDescent="0.2">
      <c r="A9" s="39" t="s">
        <v>70</v>
      </c>
      <c r="B9" s="46">
        <v>774.9</v>
      </c>
      <c r="C9" s="46">
        <v>791.8</v>
      </c>
      <c r="D9" s="46">
        <v>843.5</v>
      </c>
      <c r="E9" s="46">
        <v>881.4</v>
      </c>
      <c r="F9" s="46">
        <v>923.5</v>
      </c>
      <c r="G9" s="46">
        <v>971.2</v>
      </c>
    </row>
    <row r="10" spans="1:7" s="121" customFormat="1" ht="14.25" x14ac:dyDescent="0.2">
      <c r="A10" s="38" t="s">
        <v>71</v>
      </c>
      <c r="B10" s="46">
        <f>B11+B12+B13+B14</f>
        <v>1936.1</v>
      </c>
      <c r="C10" s="46">
        <f t="shared" ref="C10:G10" si="0">C11+C12+C13+C14</f>
        <v>1919.0647999999999</v>
      </c>
      <c r="D10" s="46">
        <f t="shared" si="0"/>
        <v>2010.4</v>
      </c>
      <c r="E10" s="46">
        <f t="shared" si="0"/>
        <v>2119.9</v>
      </c>
      <c r="F10" s="46">
        <f t="shared" si="0"/>
        <v>2245.1999999999998</v>
      </c>
      <c r="G10" s="46">
        <f t="shared" si="0"/>
        <v>2381.1999999999998</v>
      </c>
    </row>
    <row r="11" spans="1:7" s="121" customFormat="1" ht="15" x14ac:dyDescent="0.2">
      <c r="A11" s="40" t="s">
        <v>72</v>
      </c>
      <c r="B11" s="46">
        <v>1476.8</v>
      </c>
      <c r="C11" s="46">
        <v>1553.6849999999999</v>
      </c>
      <c r="D11" s="46">
        <v>1631.4</v>
      </c>
      <c r="E11" s="46">
        <v>1722.9</v>
      </c>
      <c r="F11" s="46">
        <v>1825.6</v>
      </c>
      <c r="G11" s="46">
        <v>1938.5</v>
      </c>
    </row>
    <row r="12" spans="1:7" s="121" customFormat="1" ht="15" x14ac:dyDescent="0.2">
      <c r="A12" s="40" t="s">
        <v>73</v>
      </c>
      <c r="B12" s="46">
        <v>315.3</v>
      </c>
      <c r="C12" s="46">
        <v>358.17979999999994</v>
      </c>
      <c r="D12" s="46">
        <v>371.4</v>
      </c>
      <c r="E12" s="46">
        <v>389.2</v>
      </c>
      <c r="F12" s="46">
        <v>411.4</v>
      </c>
      <c r="G12" s="46">
        <v>434.2</v>
      </c>
    </row>
    <row r="13" spans="1:7" s="121" customFormat="1" ht="15" x14ac:dyDescent="0.2">
      <c r="A13" s="40" t="s">
        <v>74</v>
      </c>
      <c r="B13" s="46">
        <v>1</v>
      </c>
      <c r="C13" s="46">
        <v>1</v>
      </c>
      <c r="D13" s="46">
        <v>1</v>
      </c>
      <c r="E13" s="46">
        <v>1</v>
      </c>
      <c r="F13" s="46">
        <v>1</v>
      </c>
      <c r="G13" s="46">
        <v>1</v>
      </c>
    </row>
    <row r="14" spans="1:7" s="121" customFormat="1" ht="15" x14ac:dyDescent="0.2">
      <c r="A14" s="40" t="s">
        <v>75</v>
      </c>
      <c r="B14" s="46">
        <v>143</v>
      </c>
      <c r="C14" s="46">
        <v>6.2</v>
      </c>
      <c r="D14" s="46">
        <v>6.6</v>
      </c>
      <c r="E14" s="46">
        <v>6.8</v>
      </c>
      <c r="F14" s="46">
        <v>7.2</v>
      </c>
      <c r="G14" s="46">
        <v>7.5</v>
      </c>
    </row>
    <row r="15" spans="1:7" s="121" customFormat="1" ht="14.25" x14ac:dyDescent="0.2">
      <c r="A15" s="38" t="s">
        <v>149</v>
      </c>
      <c r="B15" s="46">
        <f>B16+B21</f>
        <v>1120.3331000000001</v>
      </c>
      <c r="C15" s="46">
        <v>1356.4</v>
      </c>
      <c r="D15" s="46">
        <v>1451.3</v>
      </c>
      <c r="E15" s="46">
        <v>1559.4</v>
      </c>
      <c r="F15" s="46">
        <v>1676.3</v>
      </c>
      <c r="G15" s="46">
        <v>1804.3</v>
      </c>
    </row>
    <row r="16" spans="1:7" s="121" customFormat="1" ht="15" x14ac:dyDescent="0.2">
      <c r="A16" s="114" t="s">
        <v>150</v>
      </c>
      <c r="B16" s="46">
        <f>B17+B18+B19+B20</f>
        <v>93.033100000000005</v>
      </c>
      <c r="C16" s="46">
        <f t="shared" ref="C16:G16" si="1">C17+C18+C19+C20</f>
        <v>140</v>
      </c>
      <c r="D16" s="46">
        <f t="shared" si="1"/>
        <v>141.19999999999999</v>
      </c>
      <c r="E16" s="46">
        <f t="shared" si="1"/>
        <v>142.9</v>
      </c>
      <c r="F16" s="46">
        <f t="shared" si="1"/>
        <v>143.69999999999999</v>
      </c>
      <c r="G16" s="46">
        <f t="shared" si="1"/>
        <v>144.5</v>
      </c>
    </row>
    <row r="17" spans="1:10" s="121" customFormat="1" ht="15" x14ac:dyDescent="0.2">
      <c r="A17" s="40" t="s">
        <v>77</v>
      </c>
      <c r="B17" s="46">
        <v>3.2</v>
      </c>
      <c r="C17" s="46">
        <v>48.5</v>
      </c>
      <c r="D17" s="46">
        <v>49</v>
      </c>
      <c r="E17" s="46">
        <v>50</v>
      </c>
      <c r="F17" s="46">
        <v>50</v>
      </c>
      <c r="G17" s="46">
        <v>50</v>
      </c>
    </row>
    <row r="18" spans="1:10" s="121" customFormat="1" ht="45" x14ac:dyDescent="0.2">
      <c r="A18" s="40" t="s">
        <v>78</v>
      </c>
      <c r="B18" s="46">
        <v>79.264499999999998</v>
      </c>
      <c r="C18" s="46">
        <v>80.5</v>
      </c>
      <c r="D18" s="46">
        <v>81</v>
      </c>
      <c r="E18" s="46">
        <v>81.5</v>
      </c>
      <c r="F18" s="46">
        <v>82</v>
      </c>
      <c r="G18" s="46">
        <v>82.5</v>
      </c>
    </row>
    <row r="19" spans="1:10" s="121" customFormat="1" ht="30" x14ac:dyDescent="0.2">
      <c r="A19" s="40" t="s">
        <v>79</v>
      </c>
      <c r="B19" s="46">
        <v>10.5686</v>
      </c>
      <c r="C19" s="46">
        <v>11</v>
      </c>
      <c r="D19" s="46">
        <v>11.2</v>
      </c>
      <c r="E19" s="46">
        <v>11.4</v>
      </c>
      <c r="F19" s="46">
        <v>11.7</v>
      </c>
      <c r="G19" s="46">
        <v>12</v>
      </c>
    </row>
    <row r="20" spans="1:10" s="121" customFormat="1" ht="30" x14ac:dyDescent="0.2">
      <c r="A20" s="40" t="s">
        <v>80</v>
      </c>
      <c r="B20" s="46">
        <v>0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J20" s="122"/>
    </row>
    <row r="21" spans="1:10" s="121" customFormat="1" ht="15" x14ac:dyDescent="0.2">
      <c r="A21" s="115" t="s">
        <v>151</v>
      </c>
      <c r="B21" s="46">
        <f>B22</f>
        <v>1027.3</v>
      </c>
      <c r="C21" s="46">
        <f t="shared" ref="C21:G21" si="2">C22</f>
        <v>651.79999999999995</v>
      </c>
      <c r="D21" s="46">
        <f t="shared" si="2"/>
        <v>702.3</v>
      </c>
      <c r="E21" s="46">
        <f t="shared" si="2"/>
        <v>738.5</v>
      </c>
      <c r="F21" s="46">
        <f t="shared" si="2"/>
        <v>779.8</v>
      </c>
      <c r="G21" s="46">
        <f t="shared" si="2"/>
        <v>826.7</v>
      </c>
    </row>
    <row r="22" spans="1:10" s="121" customFormat="1" ht="45" x14ac:dyDescent="0.2">
      <c r="A22" s="40" t="s">
        <v>82</v>
      </c>
      <c r="B22" s="46">
        <v>1027.3</v>
      </c>
      <c r="C22" s="46">
        <v>651.79999999999995</v>
      </c>
      <c r="D22" s="46">
        <v>702.3</v>
      </c>
      <c r="E22" s="46">
        <v>738.5</v>
      </c>
      <c r="F22" s="46">
        <v>779.8</v>
      </c>
      <c r="G22" s="46">
        <v>826.7</v>
      </c>
      <c r="J22" s="122"/>
    </row>
    <row r="23" spans="1:10" s="121" customFormat="1" ht="28.5" x14ac:dyDescent="0.2">
      <c r="A23" s="38" t="s">
        <v>152</v>
      </c>
      <c r="B23" s="46">
        <f>B8+B9+B10+B15</f>
        <v>5284.2580999999991</v>
      </c>
      <c r="C23" s="46">
        <f t="shared" ref="C23:G23" si="3">C8+C9+C10+C15</f>
        <v>5684.4207999999999</v>
      </c>
      <c r="D23" s="46">
        <f t="shared" si="3"/>
        <v>5992.9210000000003</v>
      </c>
      <c r="E23" s="46">
        <f t="shared" si="3"/>
        <v>6369.0579999999991</v>
      </c>
      <c r="F23" s="46">
        <f t="shared" si="3"/>
        <v>6788.0119999999997</v>
      </c>
      <c r="G23" s="46">
        <f t="shared" si="3"/>
        <v>7245.1940000000004</v>
      </c>
    </row>
    <row r="24" spans="1:10" s="121" customFormat="1" ht="14.25" x14ac:dyDescent="0.2">
      <c r="A24" s="41" t="s">
        <v>84</v>
      </c>
      <c r="B24" s="46"/>
      <c r="C24" s="46"/>
      <c r="D24" s="46"/>
      <c r="E24" s="46"/>
      <c r="F24" s="46"/>
      <c r="G24" s="46"/>
    </row>
    <row r="25" spans="1:10" s="121" customFormat="1" ht="14.25" x14ac:dyDescent="0.2">
      <c r="A25" s="38" t="s">
        <v>85</v>
      </c>
      <c r="B25" s="46">
        <f>B26+B27+B28</f>
        <v>1708.1</v>
      </c>
      <c r="C25" s="46">
        <f t="shared" ref="C25:G25" si="4">C26+C27+C28</f>
        <v>1830.2</v>
      </c>
      <c r="D25" s="46">
        <f t="shared" si="4"/>
        <v>1947.5</v>
      </c>
      <c r="E25" s="46">
        <f t="shared" si="4"/>
        <v>2072.8000000000002</v>
      </c>
      <c r="F25" s="46">
        <f t="shared" si="4"/>
        <v>2206.6</v>
      </c>
      <c r="G25" s="46">
        <f t="shared" si="4"/>
        <v>2349.5</v>
      </c>
    </row>
    <row r="26" spans="1:10" s="121" customFormat="1" ht="15" x14ac:dyDescent="0.2">
      <c r="A26" s="42" t="s">
        <v>86</v>
      </c>
      <c r="B26" s="46">
        <v>1483.6</v>
      </c>
      <c r="C26" s="46">
        <v>1600.5</v>
      </c>
      <c r="D26" s="46">
        <v>1712.5</v>
      </c>
      <c r="E26" s="46">
        <v>1832.4</v>
      </c>
      <c r="F26" s="46">
        <v>1960.7</v>
      </c>
      <c r="G26" s="46">
        <v>2097.9</v>
      </c>
    </row>
    <row r="27" spans="1:10" s="121" customFormat="1" ht="15" x14ac:dyDescent="0.2">
      <c r="A27" s="42" t="s">
        <v>87</v>
      </c>
      <c r="B27" s="46">
        <v>224.5</v>
      </c>
      <c r="C27" s="46">
        <v>229.7</v>
      </c>
      <c r="D27" s="46">
        <v>235</v>
      </c>
      <c r="E27" s="46">
        <v>240.4</v>
      </c>
      <c r="F27" s="46">
        <v>245.9</v>
      </c>
      <c r="G27" s="46">
        <v>251.6</v>
      </c>
    </row>
    <row r="28" spans="1:10" s="121" customFormat="1" ht="44.25" customHeight="1" x14ac:dyDescent="0.2">
      <c r="A28" s="40" t="s">
        <v>88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29" spans="1:10" s="121" customFormat="1" ht="28.5" x14ac:dyDescent="0.2">
      <c r="A29" s="38" t="s">
        <v>89</v>
      </c>
      <c r="B29" s="46">
        <f>B30+B31+B32+B33</f>
        <v>294.89999999999998</v>
      </c>
      <c r="C29" s="46">
        <f t="shared" ref="C29:G29" si="5">C30+C31+C32+C33</f>
        <v>356.00000000000006</v>
      </c>
      <c r="D29" s="46">
        <f t="shared" si="5"/>
        <v>309.8</v>
      </c>
      <c r="E29" s="46">
        <f t="shared" si="5"/>
        <v>316.40000000000003</v>
      </c>
      <c r="F29" s="46">
        <f t="shared" si="5"/>
        <v>323.39999999999998</v>
      </c>
      <c r="G29" s="46">
        <f t="shared" si="5"/>
        <v>330.4</v>
      </c>
    </row>
    <row r="30" spans="1:10" s="121" customFormat="1" ht="15" x14ac:dyDescent="0.2">
      <c r="A30" s="42" t="s">
        <v>90</v>
      </c>
      <c r="B30" s="46">
        <v>237.4</v>
      </c>
      <c r="C30" s="46">
        <v>293</v>
      </c>
      <c r="D30" s="46">
        <v>245.6</v>
      </c>
      <c r="E30" s="46">
        <v>251</v>
      </c>
      <c r="F30" s="46">
        <v>256.5</v>
      </c>
      <c r="G30" s="46">
        <v>262.2</v>
      </c>
    </row>
    <row r="31" spans="1:10" s="121" customFormat="1" ht="15" x14ac:dyDescent="0.2">
      <c r="A31" s="42" t="s">
        <v>91</v>
      </c>
      <c r="B31" s="46">
        <v>18.600000000000001</v>
      </c>
      <c r="C31" s="46">
        <v>20.100000000000001</v>
      </c>
      <c r="D31" s="46">
        <v>20.7</v>
      </c>
      <c r="E31" s="46">
        <v>21.3</v>
      </c>
      <c r="F31" s="46">
        <v>22</v>
      </c>
      <c r="G31" s="46">
        <v>22.6</v>
      </c>
    </row>
    <row r="32" spans="1:10" s="121" customFormat="1" ht="30" x14ac:dyDescent="0.2">
      <c r="A32" s="42" t="s">
        <v>92</v>
      </c>
      <c r="B32" s="46">
        <v>2.5</v>
      </c>
      <c r="C32" s="46">
        <v>2.8</v>
      </c>
      <c r="D32" s="46">
        <v>2.9</v>
      </c>
      <c r="E32" s="46">
        <v>3</v>
      </c>
      <c r="F32" s="46">
        <v>3.2</v>
      </c>
      <c r="G32" s="46">
        <v>3.4</v>
      </c>
    </row>
    <row r="33" spans="1:10" s="121" customFormat="1" ht="45" x14ac:dyDescent="0.2">
      <c r="A33" s="42" t="s">
        <v>93</v>
      </c>
      <c r="B33" s="46">
        <v>36.4</v>
      </c>
      <c r="C33" s="46">
        <v>40.1</v>
      </c>
      <c r="D33" s="46">
        <v>40.6</v>
      </c>
      <c r="E33" s="46">
        <v>41.1</v>
      </c>
      <c r="F33" s="46">
        <v>41.7</v>
      </c>
      <c r="G33" s="46">
        <v>42.2</v>
      </c>
      <c r="J33" s="125"/>
    </row>
    <row r="34" spans="1:10" s="121" customFormat="1" ht="14.25" x14ac:dyDescent="0.2">
      <c r="A34" s="38" t="s">
        <v>94</v>
      </c>
      <c r="B34" s="46">
        <v>1086.5999999999999</v>
      </c>
      <c r="C34" s="46">
        <v>1151.0208</v>
      </c>
      <c r="D34" s="46">
        <v>1200.4210000000005</v>
      </c>
      <c r="E34" s="46">
        <v>1241.8579999999988</v>
      </c>
      <c r="F34" s="46">
        <v>1293.2119999999995</v>
      </c>
      <c r="G34" s="46">
        <v>1384.0636</v>
      </c>
    </row>
    <row r="35" spans="1:10" s="121" customFormat="1" ht="28.5" x14ac:dyDescent="0.2">
      <c r="A35" s="38" t="s">
        <v>95</v>
      </c>
      <c r="B35" s="46">
        <f>B25+B29+B34</f>
        <v>3089.6</v>
      </c>
      <c r="C35" s="46">
        <f t="shared" ref="C35:G35" si="6">C25+C29+C34</f>
        <v>3337.2208000000001</v>
      </c>
      <c r="D35" s="46">
        <f t="shared" si="6"/>
        <v>3457.7210000000005</v>
      </c>
      <c r="E35" s="46">
        <f t="shared" si="6"/>
        <v>3631.0579999999991</v>
      </c>
      <c r="F35" s="46">
        <f t="shared" si="6"/>
        <v>3823.2119999999995</v>
      </c>
      <c r="G35" s="46">
        <f t="shared" si="6"/>
        <v>4063.9636</v>
      </c>
    </row>
    <row r="36" spans="1:10" s="121" customFormat="1" ht="14.25" x14ac:dyDescent="0.2">
      <c r="A36" s="43" t="s">
        <v>96</v>
      </c>
      <c r="B36" s="46"/>
      <c r="C36" s="117"/>
      <c r="D36" s="117"/>
      <c r="E36" s="117"/>
      <c r="F36" s="117"/>
      <c r="G36" s="117"/>
    </row>
    <row r="37" spans="1:10" s="121" customFormat="1" ht="42.75" x14ac:dyDescent="0.2">
      <c r="A37" s="38" t="s">
        <v>97</v>
      </c>
      <c r="B37" s="46">
        <v>54.9</v>
      </c>
      <c r="C37" s="46">
        <v>90.4</v>
      </c>
      <c r="D37" s="46">
        <v>93.7</v>
      </c>
      <c r="E37" s="46">
        <v>97.5</v>
      </c>
      <c r="F37" s="46">
        <v>101.5</v>
      </c>
      <c r="G37" s="46">
        <v>106.1</v>
      </c>
    </row>
    <row r="38" spans="1:10" s="121" customFormat="1" ht="28.5" x14ac:dyDescent="0.2">
      <c r="A38" s="38" t="s">
        <v>98</v>
      </c>
      <c r="B38" s="46">
        <v>0</v>
      </c>
      <c r="C38" s="46">
        <v>0</v>
      </c>
      <c r="D38" s="46">
        <v>0</v>
      </c>
      <c r="E38" s="46">
        <v>0</v>
      </c>
      <c r="F38" s="46">
        <v>0</v>
      </c>
      <c r="G38" s="46">
        <v>0</v>
      </c>
    </row>
    <row r="39" spans="1:10" s="121" customFormat="1" ht="42.75" x14ac:dyDescent="0.2">
      <c r="A39" s="38" t="s">
        <v>128</v>
      </c>
      <c r="B39" s="46">
        <v>6.7</v>
      </c>
      <c r="C39" s="46">
        <v>11.8</v>
      </c>
      <c r="D39" s="46">
        <v>12.5</v>
      </c>
      <c r="E39" s="46">
        <v>13.4</v>
      </c>
      <c r="F39" s="46">
        <v>14.8</v>
      </c>
      <c r="G39" s="46">
        <v>15.3</v>
      </c>
    </row>
    <row r="40" spans="1:10" s="121" customFormat="1" ht="28.5" x14ac:dyDescent="0.2">
      <c r="A40" s="38" t="s">
        <v>99</v>
      </c>
      <c r="B40" s="46">
        <f>B23-B35</f>
        <v>2194.6580999999992</v>
      </c>
      <c r="C40" s="46">
        <f t="shared" ref="C40:G40" si="7">C23-C35</f>
        <v>2347.1999999999998</v>
      </c>
      <c r="D40" s="46">
        <f t="shared" si="7"/>
        <v>2535.1999999999998</v>
      </c>
      <c r="E40" s="46">
        <f t="shared" si="7"/>
        <v>2738</v>
      </c>
      <c r="F40" s="46">
        <f t="shared" si="7"/>
        <v>2964.8</v>
      </c>
      <c r="G40" s="46">
        <f t="shared" si="7"/>
        <v>3181.2304000000004</v>
      </c>
    </row>
    <row r="41" spans="1:10" s="121" customFormat="1" ht="14.25" x14ac:dyDescent="0.2">
      <c r="A41" s="38" t="s">
        <v>100</v>
      </c>
      <c r="B41" s="46">
        <v>490</v>
      </c>
      <c r="C41" s="46">
        <v>550.20000000000005</v>
      </c>
      <c r="D41" s="46">
        <v>565.5</v>
      </c>
      <c r="E41" s="46">
        <v>587</v>
      </c>
      <c r="F41" s="46">
        <v>593</v>
      </c>
      <c r="G41" s="46">
        <v>600</v>
      </c>
    </row>
    <row r="42" spans="1:10" s="121" customFormat="1" ht="42.75" x14ac:dyDescent="0.2">
      <c r="A42" s="38" t="s">
        <v>101</v>
      </c>
      <c r="B42" s="46">
        <v>1</v>
      </c>
      <c r="C42" s="46">
        <v>1</v>
      </c>
      <c r="D42" s="46">
        <v>1</v>
      </c>
      <c r="E42" s="46">
        <v>1</v>
      </c>
      <c r="F42" s="46">
        <v>1</v>
      </c>
      <c r="G42" s="46">
        <v>1</v>
      </c>
    </row>
    <row r="43" spans="1:10" s="121" customFormat="1" ht="28.5" x14ac:dyDescent="0.2">
      <c r="A43" s="38" t="s">
        <v>102</v>
      </c>
      <c r="B43" s="46">
        <v>611.4</v>
      </c>
      <c r="C43" s="46">
        <v>591.29999999999995</v>
      </c>
      <c r="D43" s="46">
        <v>606.29999999999995</v>
      </c>
      <c r="E43" s="46">
        <v>632.20000000000073</v>
      </c>
      <c r="F43" s="46">
        <v>641.99999999999977</v>
      </c>
      <c r="G43" s="46">
        <v>651.79999999999927</v>
      </c>
    </row>
    <row r="44" spans="1:10" s="121" customFormat="1" ht="14.25" x14ac:dyDescent="0.2">
      <c r="A44" s="44" t="s">
        <v>103</v>
      </c>
      <c r="B44" s="46">
        <v>58.8</v>
      </c>
      <c r="C44" s="46">
        <v>62.1</v>
      </c>
      <c r="D44" s="46">
        <v>66.400000000000006</v>
      </c>
      <c r="E44" s="46">
        <v>66.7</v>
      </c>
      <c r="F44" s="46">
        <v>68.3</v>
      </c>
      <c r="G44" s="46">
        <v>70.599999999999994</v>
      </c>
    </row>
    <row r="45" spans="1:10" s="121" customFormat="1" ht="30.6" customHeight="1" x14ac:dyDescent="0.2">
      <c r="A45" s="38" t="s">
        <v>129</v>
      </c>
      <c r="B45" s="46">
        <f>B37+B38+B39+B40+B41+B42-B43+B44</f>
        <v>2194.6580999999992</v>
      </c>
      <c r="C45" s="46">
        <f t="shared" ref="C45:G45" si="8">C37+C38+C39+C40+C41+C42-C43-C44</f>
        <v>2347.1999999999994</v>
      </c>
      <c r="D45" s="46">
        <f t="shared" si="8"/>
        <v>2535.1999999999994</v>
      </c>
      <c r="E45" s="46">
        <f t="shared" si="8"/>
        <v>2737.9999999999995</v>
      </c>
      <c r="F45" s="46">
        <f t="shared" si="8"/>
        <v>2964.8</v>
      </c>
      <c r="G45" s="46">
        <f t="shared" si="8"/>
        <v>3181.2304000000013</v>
      </c>
    </row>
    <row r="46" spans="1:10" s="121" customFormat="1" ht="13.15" customHeight="1" x14ac:dyDescent="0.2">
      <c r="A46" s="37"/>
      <c r="B46" s="46"/>
      <c r="C46" s="46"/>
      <c r="D46" s="46"/>
      <c r="E46" s="46"/>
      <c r="F46" s="46"/>
      <c r="G46" s="46"/>
    </row>
    <row r="47" spans="1:10" s="121" customFormat="1" ht="16.899999999999999" customHeight="1" x14ac:dyDescent="0.2">
      <c r="A47" s="44" t="s">
        <v>105</v>
      </c>
      <c r="B47" s="46">
        <f>B23-B35-B45</f>
        <v>0</v>
      </c>
      <c r="C47" s="46">
        <f t="shared" ref="C47:G47" si="9">C23-C35-C45</f>
        <v>0</v>
      </c>
      <c r="D47" s="46">
        <f t="shared" si="9"/>
        <v>0</v>
      </c>
      <c r="E47" s="46">
        <f t="shared" si="9"/>
        <v>0</v>
      </c>
      <c r="F47" s="46">
        <f t="shared" si="9"/>
        <v>0</v>
      </c>
      <c r="G47" s="46">
        <f t="shared" si="9"/>
        <v>0</v>
      </c>
    </row>
    <row r="48" spans="1:10" s="121" customFormat="1" ht="11.25" x14ac:dyDescent="0.2">
      <c r="A48" s="123"/>
    </row>
    <row r="49" spans="1:7" s="121" customFormat="1" ht="11.25" x14ac:dyDescent="0.2">
      <c r="A49" s="123"/>
    </row>
    <row r="50" spans="1:7" s="121" customFormat="1" ht="11.25" x14ac:dyDescent="0.2">
      <c r="A50" s="123"/>
    </row>
    <row r="51" spans="1:7" s="121" customFormat="1" ht="11.25" x14ac:dyDescent="0.2">
      <c r="A51" s="123"/>
      <c r="D51" s="124"/>
      <c r="E51" s="124"/>
      <c r="F51" s="124"/>
      <c r="G51" s="124"/>
    </row>
    <row r="52" spans="1:7" s="121" customFormat="1" ht="11.25" x14ac:dyDescent="0.2">
      <c r="A52" s="123"/>
      <c r="C52" s="122"/>
      <c r="D52" s="122"/>
      <c r="E52" s="122"/>
      <c r="F52" s="122"/>
      <c r="G52" s="122"/>
    </row>
    <row r="53" spans="1:7" s="121" customFormat="1" ht="11.25" x14ac:dyDescent="0.2">
      <c r="A53" s="123"/>
    </row>
    <row r="54" spans="1:7" s="121" customFormat="1" ht="11.25" x14ac:dyDescent="0.2">
      <c r="A54" s="123"/>
      <c r="C54" s="122"/>
      <c r="D54" s="122"/>
      <c r="E54" s="122"/>
      <c r="F54" s="122"/>
      <c r="G54" s="122"/>
    </row>
    <row r="55" spans="1:7" s="121" customFormat="1" ht="11.25" x14ac:dyDescent="0.2">
      <c r="A55" s="123"/>
    </row>
    <row r="56" spans="1:7" s="121" customFormat="1" ht="11.25" x14ac:dyDescent="0.2">
      <c r="A56" s="123"/>
    </row>
    <row r="57" spans="1:7" s="121" customFormat="1" ht="11.25" x14ac:dyDescent="0.2">
      <c r="A57" s="123"/>
    </row>
    <row r="58" spans="1:7" s="121" customFormat="1" ht="11.25" x14ac:dyDescent="0.2">
      <c r="A58" s="123"/>
    </row>
    <row r="59" spans="1:7" s="121" customFormat="1" ht="11.25" x14ac:dyDescent="0.2">
      <c r="A59" s="123"/>
    </row>
    <row r="60" spans="1:7" s="121" customFormat="1" ht="11.25" x14ac:dyDescent="0.2">
      <c r="A60" s="123"/>
    </row>
    <row r="61" spans="1:7" s="121" customFormat="1" ht="11.25" x14ac:dyDescent="0.2">
      <c r="A61" s="123"/>
    </row>
    <row r="62" spans="1:7" s="121" customFormat="1" ht="11.25" x14ac:dyDescent="0.2">
      <c r="A62" s="123"/>
    </row>
  </sheetData>
  <mergeCells count="4">
    <mergeCell ref="A5:A6"/>
    <mergeCell ref="E5:G5"/>
    <mergeCell ref="A3:F3"/>
    <mergeCell ref="A2:F2"/>
  </mergeCells>
  <phoneticPr fontId="0" type="noConversion"/>
  <printOptions horizontalCentered="1"/>
  <pageMargins left="0.47" right="0.32" top="0.48" bottom="0.27559055118110237" header="0.27559055118110237" footer="0.19685039370078741"/>
  <pageSetup paperSize="9" scale="90" orientation="portrait" r:id="rId1"/>
  <headerFooter alignWithMargins="0"/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view="pageBreakPreview" zoomScale="60" zoomScaleNormal="100" workbookViewId="0">
      <selection activeCell="U19" sqref="U19"/>
    </sheetView>
  </sheetViews>
  <sheetFormatPr defaultRowHeight="12.75" x14ac:dyDescent="0.2"/>
  <cols>
    <col min="1" max="1" width="35.7109375" customWidth="1"/>
    <col min="2" max="3" width="10.85546875" customWidth="1"/>
    <col min="4" max="5" width="7.85546875" customWidth="1"/>
    <col min="6" max="6" width="10.85546875" customWidth="1"/>
    <col min="7" max="7" width="8" bestFit="1" customWidth="1"/>
    <col min="8" max="8" width="8.140625" bestFit="1" customWidth="1"/>
    <col min="9" max="9" width="10.85546875" customWidth="1"/>
    <col min="10" max="10" width="8" bestFit="1" customWidth="1"/>
    <col min="11" max="11" width="6.85546875" bestFit="1" customWidth="1"/>
    <col min="12" max="12" width="10.85546875" customWidth="1"/>
    <col min="13" max="13" width="8" bestFit="1" customWidth="1"/>
    <col min="14" max="14" width="7" customWidth="1"/>
    <col min="15" max="15" width="10.85546875" customWidth="1"/>
    <col min="16" max="16" width="8" bestFit="1" customWidth="1"/>
    <col min="17" max="17" width="6.85546875" bestFit="1" customWidth="1"/>
  </cols>
  <sheetData>
    <row r="1" spans="1:17" ht="15" x14ac:dyDescent="0.2">
      <c r="A1" s="76" t="s">
        <v>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ht="15" x14ac:dyDescent="0.2">
      <c r="A2" s="77" t="s">
        <v>153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7" x14ac:dyDescent="0.2">
      <c r="A3" s="56" t="s">
        <v>15</v>
      </c>
      <c r="B3" s="6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</row>
    <row r="4" spans="1:17" x14ac:dyDescent="0.2">
      <c r="B4" s="116">
        <f>SUM(B8,B9,B10,B11)</f>
        <v>5284.2580999999991</v>
      </c>
      <c r="C4" s="116">
        <f>SUM(C8,C9,C10,C11)</f>
        <v>5684.4207999999999</v>
      </c>
      <c r="F4" s="116">
        <f>SUM(F8,F9,F10,F11)</f>
        <v>5992.9210000000003</v>
      </c>
      <c r="I4" s="116">
        <f>SUM(I8,I9,I10,I11)</f>
        <v>6369.0579999999991</v>
      </c>
      <c r="L4" s="116">
        <f>SUM(L8,L9,L10,L11)</f>
        <v>6788.0119999999997</v>
      </c>
      <c r="O4" s="116">
        <f>SUM(O8,O9,O10,O11)</f>
        <v>7245.1940000000004</v>
      </c>
    </row>
    <row r="5" spans="1:17" ht="13.15" customHeight="1" x14ac:dyDescent="0.2">
      <c r="A5" s="126"/>
      <c r="B5" s="139" t="s">
        <v>113</v>
      </c>
      <c r="C5" s="141" t="s">
        <v>112</v>
      </c>
      <c r="D5" s="141"/>
      <c r="E5" s="141"/>
      <c r="F5" s="136" t="s">
        <v>116</v>
      </c>
      <c r="G5" s="137"/>
      <c r="H5" s="138"/>
      <c r="I5" s="136" t="s">
        <v>117</v>
      </c>
      <c r="J5" s="137"/>
      <c r="K5" s="138"/>
      <c r="L5" s="136" t="s">
        <v>118</v>
      </c>
      <c r="M5" s="137"/>
      <c r="N5" s="138"/>
      <c r="O5" s="136" t="s">
        <v>119</v>
      </c>
      <c r="P5" s="137"/>
      <c r="Q5" s="138"/>
    </row>
    <row r="6" spans="1:17" ht="23.45" customHeight="1" x14ac:dyDescent="0.2">
      <c r="A6" s="126"/>
      <c r="B6" s="140"/>
      <c r="C6" s="8" t="s">
        <v>110</v>
      </c>
      <c r="D6" s="65" t="s">
        <v>115</v>
      </c>
      <c r="E6" s="65" t="s">
        <v>114</v>
      </c>
      <c r="F6" s="8" t="s">
        <v>110</v>
      </c>
      <c r="G6" s="65" t="s">
        <v>115</v>
      </c>
      <c r="H6" s="65" t="s">
        <v>114</v>
      </c>
      <c r="I6" s="8" t="s">
        <v>110</v>
      </c>
      <c r="J6" s="65" t="s">
        <v>115</v>
      </c>
      <c r="K6" s="65" t="s">
        <v>114</v>
      </c>
      <c r="L6" s="8" t="s">
        <v>110</v>
      </c>
      <c r="M6" s="65" t="s">
        <v>115</v>
      </c>
      <c r="N6" s="65" t="s">
        <v>114</v>
      </c>
      <c r="O6" s="8" t="s">
        <v>110</v>
      </c>
      <c r="P6" s="65" t="s">
        <v>115</v>
      </c>
      <c r="Q6" s="65" t="s">
        <v>114</v>
      </c>
    </row>
    <row r="7" spans="1:17" ht="14.25" x14ac:dyDescent="0.2">
      <c r="A7" s="47" t="s">
        <v>107</v>
      </c>
      <c r="B7" s="73">
        <f>'ДДН!'!C7</f>
        <v>5284.2580999999991</v>
      </c>
      <c r="C7" s="73">
        <f>'ДДН!'!D7</f>
        <v>5684.4207999999999</v>
      </c>
      <c r="D7" s="74">
        <v>100</v>
      </c>
      <c r="E7" s="74">
        <f>C7/B7%</f>
        <v>107.57273192238662</v>
      </c>
      <c r="F7" s="73">
        <f>'ДДН!'!E7</f>
        <v>5992.9210000000003</v>
      </c>
      <c r="G7" s="74">
        <v>100</v>
      </c>
      <c r="H7" s="74">
        <f>F7/C7%</f>
        <v>105.42711757018411</v>
      </c>
      <c r="I7" s="73">
        <f>'ДДН!'!F7</f>
        <v>6369.0579999999991</v>
      </c>
      <c r="J7" s="74">
        <v>100</v>
      </c>
      <c r="K7" s="74">
        <f>I7/F7%</f>
        <v>106.27635505290323</v>
      </c>
      <c r="L7" s="73">
        <f>'ДДН!'!G7</f>
        <v>6788.0119999999997</v>
      </c>
      <c r="M7" s="74">
        <v>100</v>
      </c>
      <c r="N7" s="74">
        <f>L7/I7%</f>
        <v>106.5779586243366</v>
      </c>
      <c r="O7" s="73">
        <f>'ДДН!'!H7</f>
        <v>7245.1940000000004</v>
      </c>
      <c r="P7" s="74">
        <v>100</v>
      </c>
      <c r="Q7" s="74">
        <f>O7/L7%</f>
        <v>106.73513835862401</v>
      </c>
    </row>
    <row r="8" spans="1:17" ht="18" customHeight="1" x14ac:dyDescent="0.25">
      <c r="A8" s="38" t="s">
        <v>69</v>
      </c>
      <c r="B8" s="58">
        <f>'ДДН!'!C8</f>
        <v>1452.925</v>
      </c>
      <c r="C8" s="58">
        <f>'ДДН!'!D8</f>
        <v>1617.1559999999999</v>
      </c>
      <c r="D8" s="66">
        <f>C8/C$7%</f>
        <v>28.448914267571464</v>
      </c>
      <c r="E8" s="66">
        <f t="shared" ref="E8:E24" si="0">C8/B8%</f>
        <v>111.30347402653268</v>
      </c>
      <c r="F8" s="58">
        <f>'ДДН!'!E8</f>
        <v>1687.721</v>
      </c>
      <c r="G8" s="66">
        <f>F8/F$7%</f>
        <v>28.161909693119597</v>
      </c>
      <c r="H8" s="66">
        <f t="shared" ref="H8:H24" si="1">F8/C8%</f>
        <v>104.36352460739718</v>
      </c>
      <c r="I8" s="58">
        <f>'ДДН!'!F8</f>
        <v>1808.3579999999999</v>
      </c>
      <c r="J8" s="66">
        <f>I8/I$7%</f>
        <v>28.392864376490216</v>
      </c>
      <c r="K8" s="66">
        <f t="shared" ref="K8:K24" si="2">I8/F8%</f>
        <v>107.14792314606501</v>
      </c>
      <c r="L8" s="58">
        <f>'ДДН!'!G8</f>
        <v>1943.0119999999999</v>
      </c>
      <c r="M8" s="66">
        <f>L8/L$7%</f>
        <v>28.62416860783393</v>
      </c>
      <c r="N8" s="66">
        <f t="shared" ref="N8:N11" si="3">L8/I8%</f>
        <v>107.44620257714458</v>
      </c>
      <c r="O8" s="58">
        <f>'ДДН!'!H8</f>
        <v>2088.4940000000001</v>
      </c>
      <c r="P8" s="66">
        <f>O8/O$7%</f>
        <v>28.825922397661124</v>
      </c>
      <c r="Q8" s="66">
        <f t="shared" ref="Q8:Q11" si="4">O8/L8%</f>
        <v>107.48744732405154</v>
      </c>
    </row>
    <row r="9" spans="1:17" ht="42.75" x14ac:dyDescent="0.25">
      <c r="A9" s="39" t="s">
        <v>70</v>
      </c>
      <c r="B9" s="58">
        <f>'ДДН!'!C9</f>
        <v>774.9</v>
      </c>
      <c r="C9" s="58">
        <f>'ДДН!'!D9</f>
        <v>791.8</v>
      </c>
      <c r="D9" s="66">
        <f t="shared" ref="D9:D22" si="5">C9/C$7%</f>
        <v>13.929299533912056</v>
      </c>
      <c r="E9" s="66">
        <f t="shared" si="0"/>
        <v>102.18092657117047</v>
      </c>
      <c r="F9" s="58">
        <f>'ДДН!'!E9</f>
        <v>843.5</v>
      </c>
      <c r="G9" s="66">
        <f t="shared" ref="G9:G22" si="6">F9/F$7%</f>
        <v>14.074939416021001</v>
      </c>
      <c r="H9" s="66">
        <f t="shared" si="1"/>
        <v>106.52942662288457</v>
      </c>
      <c r="I9" s="58">
        <f>'ДДН!'!F9</f>
        <v>881.4</v>
      </c>
      <c r="J9" s="66">
        <f t="shared" ref="J9:J22" si="7">I9/I$7%</f>
        <v>13.838781182397776</v>
      </c>
      <c r="K9" s="66">
        <f t="shared" si="2"/>
        <v>104.49318316538233</v>
      </c>
      <c r="L9" s="58">
        <f>'ДДН!'!G9</f>
        <v>923.5</v>
      </c>
      <c r="M9" s="66">
        <f t="shared" ref="M9:M22" si="8">L9/L$7%</f>
        <v>13.604866933057869</v>
      </c>
      <c r="N9" s="66">
        <f t="shared" si="3"/>
        <v>104.77649194463353</v>
      </c>
      <c r="O9" s="58">
        <f>'ДДН!'!H9</f>
        <v>971.2</v>
      </c>
      <c r="P9" s="66">
        <f t="shared" ref="P9:P22" si="9">O9/O$7%</f>
        <v>13.404748030211474</v>
      </c>
      <c r="Q9" s="66">
        <f t="shared" si="4"/>
        <v>105.16513264753655</v>
      </c>
    </row>
    <row r="10" spans="1:17" ht="15" x14ac:dyDescent="0.25">
      <c r="A10" s="38" t="s">
        <v>71</v>
      </c>
      <c r="B10" s="58">
        <f>'ДДН!'!C10</f>
        <v>1936.1</v>
      </c>
      <c r="C10" s="58">
        <f>'ДДН!'!D10</f>
        <v>1919.0647999999999</v>
      </c>
      <c r="D10" s="66">
        <f t="shared" si="5"/>
        <v>33.760076312436262</v>
      </c>
      <c r="E10" s="66">
        <f t="shared" si="0"/>
        <v>99.120128092557195</v>
      </c>
      <c r="F10" s="58">
        <f>'ДДН!'!E10</f>
        <v>2010.4</v>
      </c>
      <c r="G10" s="66">
        <f t="shared" si="6"/>
        <v>33.546245645487403</v>
      </c>
      <c r="H10" s="66">
        <f t="shared" si="1"/>
        <v>104.75935987153744</v>
      </c>
      <c r="I10" s="58">
        <f>'ДДН!'!F10</f>
        <v>2119.9</v>
      </c>
      <c r="J10" s="66">
        <f t="shared" si="7"/>
        <v>33.284356964562114</v>
      </c>
      <c r="K10" s="66">
        <f t="shared" si="2"/>
        <v>105.44667727815362</v>
      </c>
      <c r="L10" s="58">
        <f>'ДДН!'!G10</f>
        <v>2245.1999999999998</v>
      </c>
      <c r="M10" s="66">
        <f t="shared" si="8"/>
        <v>33.07595802718086</v>
      </c>
      <c r="N10" s="66">
        <f t="shared" si="3"/>
        <v>105.91065616302654</v>
      </c>
      <c r="O10" s="58">
        <f>'ДДН!'!H10</f>
        <v>2381.1999999999998</v>
      </c>
      <c r="P10" s="66">
        <f t="shared" si="9"/>
        <v>32.865924639146989</v>
      </c>
      <c r="Q10" s="66">
        <f t="shared" si="4"/>
        <v>106.05736682700874</v>
      </c>
    </row>
    <row r="11" spans="1:17" ht="15" x14ac:dyDescent="0.25">
      <c r="A11" s="38" t="s">
        <v>149</v>
      </c>
      <c r="B11" s="58">
        <f>'ДДН!'!C11</f>
        <v>1120.3331000000001</v>
      </c>
      <c r="C11" s="58">
        <f>'ДДН!'!D11</f>
        <v>1356.4</v>
      </c>
      <c r="D11" s="66">
        <f t="shared" si="5"/>
        <v>23.861709886080217</v>
      </c>
      <c r="E11" s="66">
        <f t="shared" si="0"/>
        <v>121.07113500440182</v>
      </c>
      <c r="F11" s="58">
        <f>'ДДН!'!E11</f>
        <v>1451.3</v>
      </c>
      <c r="G11" s="66">
        <f t="shared" si="6"/>
        <v>24.216905245371997</v>
      </c>
      <c r="H11" s="66">
        <f t="shared" si="1"/>
        <v>106.9964612208788</v>
      </c>
      <c r="I11" s="58">
        <f>'ДДН!'!F11</f>
        <v>1559.4</v>
      </c>
      <c r="J11" s="66">
        <f t="shared" si="7"/>
        <v>24.483997476549913</v>
      </c>
      <c r="K11" s="66">
        <f t="shared" si="2"/>
        <v>107.44849445324881</v>
      </c>
      <c r="L11" s="58">
        <f>'ДДН!'!G11</f>
        <v>1676.3</v>
      </c>
      <c r="M11" s="66">
        <f t="shared" si="8"/>
        <v>24.695006431927347</v>
      </c>
      <c r="N11" s="66">
        <f t="shared" si="3"/>
        <v>107.49647300243683</v>
      </c>
      <c r="O11" s="58">
        <f>'ДДН!'!H11</f>
        <v>1804.3</v>
      </c>
      <c r="P11" s="66">
        <f t="shared" si="9"/>
        <v>24.903404932980397</v>
      </c>
      <c r="Q11" s="66">
        <f t="shared" si="4"/>
        <v>107.63586470202232</v>
      </c>
    </row>
    <row r="12" spans="1:17" ht="15" x14ac:dyDescent="0.25">
      <c r="A12" s="38"/>
      <c r="B12" s="58"/>
      <c r="C12" s="58"/>
      <c r="D12" s="66"/>
      <c r="E12" s="66"/>
      <c r="F12" s="58"/>
      <c r="G12" s="66"/>
      <c r="H12" s="66"/>
      <c r="I12" s="58"/>
      <c r="J12" s="66"/>
      <c r="K12" s="66"/>
      <c r="L12" s="58"/>
      <c r="M12" s="66"/>
      <c r="N12" s="66"/>
      <c r="O12" s="58"/>
      <c r="P12" s="66"/>
      <c r="Q12" s="66"/>
    </row>
    <row r="13" spans="1:17" ht="14.25" x14ac:dyDescent="0.2">
      <c r="A13" s="47" t="s">
        <v>108</v>
      </c>
      <c r="B13" s="73">
        <f>'ДДН!'!C13</f>
        <v>3089.6</v>
      </c>
      <c r="C13" s="73">
        <f>'ДДН!'!D13</f>
        <v>3337.2208000000001</v>
      </c>
      <c r="D13" s="74">
        <f t="shared" si="5"/>
        <v>58.708194157617605</v>
      </c>
      <c r="E13" s="74">
        <f t="shared" si="0"/>
        <v>108.01465561885034</v>
      </c>
      <c r="F13" s="73">
        <f>'ДДН!'!E13</f>
        <v>3457.7210000000005</v>
      </c>
      <c r="G13" s="74">
        <f t="shared" si="6"/>
        <v>57.696755889156563</v>
      </c>
      <c r="H13" s="74">
        <f t="shared" si="1"/>
        <v>103.6107949465016</v>
      </c>
      <c r="I13" s="73">
        <f>'ДДН!'!F13</f>
        <v>3631.0579999999991</v>
      </c>
      <c r="J13" s="74">
        <f t="shared" si="7"/>
        <v>57.010911189692408</v>
      </c>
      <c r="K13" s="74">
        <f t="shared" si="2"/>
        <v>105.01304182726132</v>
      </c>
      <c r="L13" s="73">
        <f>'ДДН!'!G13</f>
        <v>3823.2119999999995</v>
      </c>
      <c r="M13" s="74">
        <f t="shared" si="8"/>
        <v>56.3230000182675</v>
      </c>
      <c r="N13" s="74">
        <f t="shared" ref="N13:N19" si="10">L13/I13%</f>
        <v>105.29195622873556</v>
      </c>
      <c r="O13" s="73">
        <f>'ДДН!'!H13</f>
        <v>4063.9636</v>
      </c>
      <c r="P13" s="74">
        <f t="shared" si="9"/>
        <v>56.091853441053473</v>
      </c>
      <c r="Q13" s="74">
        <f t="shared" ref="Q13:Q19" si="11">O13/L13%</f>
        <v>106.29710306412515</v>
      </c>
    </row>
    <row r="14" spans="1:17" ht="15" x14ac:dyDescent="0.25">
      <c r="A14" s="38" t="s">
        <v>85</v>
      </c>
      <c r="B14" s="58">
        <f>'ДДН!'!C14</f>
        <v>1708.1</v>
      </c>
      <c r="C14" s="58">
        <f>'ДДН!'!D14</f>
        <v>1830.2</v>
      </c>
      <c r="D14" s="66">
        <f t="shared" si="5"/>
        <v>32.196771920896495</v>
      </c>
      <c r="E14" s="66">
        <f t="shared" si="0"/>
        <v>107.14829342544348</v>
      </c>
      <c r="F14" s="58">
        <f>'ДДН!'!E14</f>
        <v>1947.5</v>
      </c>
      <c r="G14" s="66">
        <f t="shared" si="6"/>
        <v>32.496673992532187</v>
      </c>
      <c r="H14" s="66">
        <f t="shared" si="1"/>
        <v>106.40913561359415</v>
      </c>
      <c r="I14" s="58">
        <f>'ДДН!'!F14</f>
        <v>2072.8000000000002</v>
      </c>
      <c r="J14" s="66">
        <f t="shared" si="7"/>
        <v>32.5448441512073</v>
      </c>
      <c r="K14" s="66">
        <f t="shared" si="2"/>
        <v>106.43388960205392</v>
      </c>
      <c r="L14" s="58">
        <f>'ДДН!'!G14</f>
        <v>2206.6</v>
      </c>
      <c r="M14" s="66">
        <f t="shared" si="8"/>
        <v>32.507308472642656</v>
      </c>
      <c r="N14" s="66">
        <f t="shared" si="10"/>
        <v>106.45503666538015</v>
      </c>
      <c r="O14" s="58">
        <f>'ДДН!'!H14</f>
        <v>2349.5</v>
      </c>
      <c r="P14" s="66">
        <f t="shared" si="9"/>
        <v>32.4283932217688</v>
      </c>
      <c r="Q14" s="66">
        <f t="shared" si="11"/>
        <v>106.47602646605638</v>
      </c>
    </row>
    <row r="15" spans="1:17" ht="15" x14ac:dyDescent="0.25">
      <c r="A15" s="42" t="s">
        <v>86</v>
      </c>
      <c r="B15" s="58">
        <f>'ДДН!'!C15</f>
        <v>1483.6</v>
      </c>
      <c r="C15" s="58">
        <f>'ДДН!'!D15</f>
        <v>1600.5</v>
      </c>
      <c r="D15" s="66">
        <f t="shared" si="5"/>
        <v>28.155902884599957</v>
      </c>
      <c r="E15" s="66">
        <f t="shared" si="0"/>
        <v>107.87948234025345</v>
      </c>
      <c r="F15" s="58">
        <f>'ДДН!'!E15</f>
        <v>1712.5</v>
      </c>
      <c r="G15" s="66">
        <f t="shared" si="6"/>
        <v>28.575380853510332</v>
      </c>
      <c r="H15" s="66">
        <f t="shared" si="1"/>
        <v>106.9978131833802</v>
      </c>
      <c r="I15" s="58">
        <f>'ДДН!'!F15</f>
        <v>1832.4</v>
      </c>
      <c r="J15" s="66">
        <f t="shared" si="7"/>
        <v>28.770345630389933</v>
      </c>
      <c r="K15" s="66">
        <f t="shared" si="2"/>
        <v>107.0014598540146</v>
      </c>
      <c r="L15" s="58">
        <f>'ДДН!'!G15</f>
        <v>1960.7</v>
      </c>
      <c r="M15" s="66">
        <f t="shared" si="8"/>
        <v>28.884745636866882</v>
      </c>
      <c r="N15" s="66">
        <f t="shared" si="10"/>
        <v>107.0017463435931</v>
      </c>
      <c r="O15" s="58">
        <f>'ДДН!'!H15</f>
        <v>2097.9</v>
      </c>
      <c r="P15" s="66">
        <f t="shared" si="9"/>
        <v>28.955746388571512</v>
      </c>
      <c r="Q15" s="66">
        <f t="shared" si="11"/>
        <v>106.99750089253838</v>
      </c>
    </row>
    <row r="16" spans="1:17" ht="15" x14ac:dyDescent="0.25">
      <c r="A16" s="48" t="s">
        <v>87</v>
      </c>
      <c r="B16" s="58">
        <f>'ДДН!'!C16</f>
        <v>224.5</v>
      </c>
      <c r="C16" s="58">
        <f>'ДДН!'!D16</f>
        <v>229.7</v>
      </c>
      <c r="D16" s="66">
        <f t="shared" si="5"/>
        <v>4.040869036296538</v>
      </c>
      <c r="E16" s="66">
        <f t="shared" si="0"/>
        <v>102.31625835189308</v>
      </c>
      <c r="F16" s="58">
        <f>'ДДН!'!E16</f>
        <v>235</v>
      </c>
      <c r="G16" s="66">
        <f t="shared" si="6"/>
        <v>3.9212931390218557</v>
      </c>
      <c r="H16" s="66">
        <f t="shared" si="1"/>
        <v>102.3073574227253</v>
      </c>
      <c r="I16" s="58">
        <f>'ДДН!'!F16</f>
        <v>240.4</v>
      </c>
      <c r="J16" s="66">
        <f t="shared" si="7"/>
        <v>3.7744985208173647</v>
      </c>
      <c r="K16" s="66">
        <f t="shared" si="2"/>
        <v>102.29787234042553</v>
      </c>
      <c r="L16" s="58">
        <f>'ДДН!'!G16</f>
        <v>245.9</v>
      </c>
      <c r="M16" s="66">
        <f t="shared" si="8"/>
        <v>3.6225628357757769</v>
      </c>
      <c r="N16" s="66">
        <f t="shared" si="10"/>
        <v>102.28785357737105</v>
      </c>
      <c r="O16" s="58">
        <f>'ДДН!'!H16</f>
        <v>251.6</v>
      </c>
      <c r="P16" s="66">
        <f t="shared" si="9"/>
        <v>3.4726468331972886</v>
      </c>
      <c r="Q16" s="66">
        <f t="shared" si="11"/>
        <v>102.31801545343635</v>
      </c>
    </row>
    <row r="17" spans="1:17" ht="28.5" x14ac:dyDescent="0.25">
      <c r="A17" s="38" t="s">
        <v>89</v>
      </c>
      <c r="B17" s="58">
        <f>'ДДН!'!C17</f>
        <v>294.89999999999998</v>
      </c>
      <c r="C17" s="58">
        <f>'ДДН!'!D17</f>
        <v>356.00000000000006</v>
      </c>
      <c r="D17" s="66">
        <f t="shared" si="5"/>
        <v>6.2627312882958988</v>
      </c>
      <c r="E17" s="66">
        <f t="shared" si="0"/>
        <v>120.71888775856225</v>
      </c>
      <c r="F17" s="58">
        <f>'ДДН!'!E17</f>
        <v>309.8</v>
      </c>
      <c r="G17" s="66">
        <f t="shared" si="6"/>
        <v>5.1694324019956213</v>
      </c>
      <c r="H17" s="66">
        <f t="shared" si="1"/>
        <v>87.022471910112344</v>
      </c>
      <c r="I17" s="58">
        <f>'ДДН!'!F17</f>
        <v>316.40000000000003</v>
      </c>
      <c r="J17" s="66">
        <f t="shared" si="7"/>
        <v>4.9677676039376637</v>
      </c>
      <c r="K17" s="66">
        <f t="shared" si="2"/>
        <v>102.13040671400904</v>
      </c>
      <c r="L17" s="58">
        <f>'ДДН!'!G17</f>
        <v>323.39999999999998</v>
      </c>
      <c r="M17" s="66">
        <f t="shared" si="8"/>
        <v>4.7642815009755433</v>
      </c>
      <c r="N17" s="66">
        <f t="shared" si="10"/>
        <v>102.21238938053096</v>
      </c>
      <c r="O17" s="58">
        <f>'ДДН!'!H17</f>
        <v>330.4</v>
      </c>
      <c r="P17" s="66">
        <f t="shared" si="9"/>
        <v>4.5602643628314157</v>
      </c>
      <c r="Q17" s="66">
        <f t="shared" si="11"/>
        <v>102.16450216450215</v>
      </c>
    </row>
    <row r="18" spans="1:17" ht="15" x14ac:dyDescent="0.25">
      <c r="A18" s="42" t="s">
        <v>125</v>
      </c>
      <c r="B18" s="58">
        <f>'ДДН!'!C18</f>
        <v>237.4</v>
      </c>
      <c r="C18" s="58">
        <f>'ДДН!'!D18</f>
        <v>293</v>
      </c>
      <c r="D18" s="66">
        <f t="shared" si="5"/>
        <v>5.1544389535693771</v>
      </c>
      <c r="E18" s="66">
        <f t="shared" ref="E18" si="12">C18/B18%</f>
        <v>123.42038753159224</v>
      </c>
      <c r="F18" s="58">
        <f>'ДДН!'!E18</f>
        <v>245.6</v>
      </c>
      <c r="G18" s="66">
        <f t="shared" si="6"/>
        <v>4.0981684891224157</v>
      </c>
      <c r="H18" s="66">
        <f t="shared" si="1"/>
        <v>83.822525597269617</v>
      </c>
      <c r="I18" s="58">
        <f>'ДДН!'!F18</f>
        <v>251</v>
      </c>
      <c r="J18" s="66">
        <f t="shared" si="7"/>
        <v>3.9409281560946696</v>
      </c>
      <c r="K18" s="66">
        <f t="shared" si="2"/>
        <v>102.19869706840392</v>
      </c>
      <c r="L18" s="58">
        <f>'ДДН!'!G18</f>
        <v>256.5</v>
      </c>
      <c r="M18" s="66">
        <f t="shared" si="8"/>
        <v>3.7787204854676162</v>
      </c>
      <c r="N18" s="66">
        <f t="shared" si="10"/>
        <v>102.19123505976097</v>
      </c>
      <c r="O18" s="58">
        <f>'ДДН!'!H18</f>
        <v>262.2</v>
      </c>
      <c r="P18" s="66">
        <f t="shared" si="9"/>
        <v>3.6189507140871586</v>
      </c>
      <c r="Q18" s="66">
        <f t="shared" si="11"/>
        <v>102.22222222222221</v>
      </c>
    </row>
    <row r="19" spans="1:17" ht="15" x14ac:dyDescent="0.25">
      <c r="A19" s="38" t="s">
        <v>94</v>
      </c>
      <c r="B19" s="58">
        <f>'ДДН!'!C19</f>
        <v>1086.5999999999999</v>
      </c>
      <c r="C19" s="58">
        <f>'ДДН!'!D19</f>
        <v>1151.0208</v>
      </c>
      <c r="D19" s="66">
        <f t="shared" si="5"/>
        <v>20.24869094842521</v>
      </c>
      <c r="E19" s="66">
        <f t="shared" si="0"/>
        <v>105.92865819988957</v>
      </c>
      <c r="F19" s="58">
        <f>'ДДН!'!E19</f>
        <v>1200.4210000000005</v>
      </c>
      <c r="G19" s="66">
        <f t="shared" si="6"/>
        <v>20.030649494628754</v>
      </c>
      <c r="H19" s="66">
        <f t="shared" si="1"/>
        <v>104.29185988645908</v>
      </c>
      <c r="I19" s="58">
        <f>'ДДН!'!F19</f>
        <v>1241.8579999999988</v>
      </c>
      <c r="J19" s="66">
        <f t="shared" si="7"/>
        <v>19.498299434547448</v>
      </c>
      <c r="K19" s="66">
        <f t="shared" si="2"/>
        <v>103.45187230146742</v>
      </c>
      <c r="L19" s="58">
        <f>'ДДН!'!G19</f>
        <v>1293.2119999999995</v>
      </c>
      <c r="M19" s="66">
        <f t="shared" si="8"/>
        <v>19.051410044649298</v>
      </c>
      <c r="N19" s="66">
        <f t="shared" si="10"/>
        <v>104.13525539957071</v>
      </c>
      <c r="O19" s="58">
        <f>'ДДН!'!H19</f>
        <v>1384.0636</v>
      </c>
      <c r="P19" s="66">
        <f t="shared" si="9"/>
        <v>19.103195856453254</v>
      </c>
      <c r="Q19" s="66">
        <f t="shared" si="11"/>
        <v>107.02526731889283</v>
      </c>
    </row>
    <row r="20" spans="1:17" ht="15" x14ac:dyDescent="0.25">
      <c r="A20" s="38"/>
      <c r="B20" s="58"/>
      <c r="C20" s="58"/>
      <c r="D20" s="66"/>
      <c r="E20" s="66"/>
      <c r="F20" s="58"/>
      <c r="G20" s="66"/>
      <c r="H20" s="66"/>
      <c r="I20" s="58"/>
      <c r="J20" s="66"/>
      <c r="K20" s="66"/>
      <c r="L20" s="58"/>
      <c r="M20" s="66"/>
      <c r="N20" s="66"/>
      <c r="O20" s="58"/>
      <c r="P20" s="66"/>
      <c r="Q20" s="66"/>
    </row>
    <row r="21" spans="1:17" ht="14.25" x14ac:dyDescent="0.2">
      <c r="A21" s="49" t="s">
        <v>109</v>
      </c>
      <c r="B21" s="73">
        <f>'ДДН!'!C21</f>
        <v>2194.6580999999992</v>
      </c>
      <c r="C21" s="73">
        <f>'ДДН!'!D21</f>
        <v>2347.1999999999994</v>
      </c>
      <c r="D21" s="74">
        <f>C21/C$7%</f>
        <v>41.291805842382381</v>
      </c>
      <c r="E21" s="74">
        <f t="shared" si="0"/>
        <v>106.95059973122922</v>
      </c>
      <c r="F21" s="73">
        <f>'ДДН!'!E21</f>
        <v>2535.1999999999994</v>
      </c>
      <c r="G21" s="74">
        <f t="shared" si="6"/>
        <v>42.30324411084343</v>
      </c>
      <c r="H21" s="74">
        <f t="shared" si="1"/>
        <v>108.0095432856169</v>
      </c>
      <c r="I21" s="73">
        <f>'ДДН!'!F21</f>
        <v>2737.9999999999995</v>
      </c>
      <c r="J21" s="74">
        <f t="shared" si="7"/>
        <v>42.989088810307585</v>
      </c>
      <c r="K21" s="74">
        <f t="shared" si="2"/>
        <v>107.99936888608394</v>
      </c>
      <c r="L21" s="73">
        <f>'ДДН!'!G21</f>
        <v>2964.8</v>
      </c>
      <c r="M21" s="74">
        <f t="shared" si="8"/>
        <v>43.676999981732507</v>
      </c>
      <c r="N21" s="74">
        <f t="shared" ref="N21:N22" si="13">L21/I21%</f>
        <v>108.28341855368885</v>
      </c>
      <c r="O21" s="73">
        <f>'ДДН!'!H21</f>
        <v>3181.2304000000013</v>
      </c>
      <c r="P21" s="74">
        <f t="shared" si="9"/>
        <v>43.908146558946534</v>
      </c>
      <c r="Q21" s="74">
        <f t="shared" ref="Q21:Q22" si="14">O21/L21%</f>
        <v>107.30000000000003</v>
      </c>
    </row>
    <row r="22" spans="1:17" s="71" customFormat="1" ht="45" x14ac:dyDescent="0.25">
      <c r="A22" s="75" t="s">
        <v>126</v>
      </c>
      <c r="B22" s="58">
        <f>'ДДН!'!C22</f>
        <v>2194.6580999999992</v>
      </c>
      <c r="C22" s="58">
        <f>'ДДН!'!D22</f>
        <v>2347.1999999999998</v>
      </c>
      <c r="D22" s="66">
        <f t="shared" si="5"/>
        <v>41.291805842382388</v>
      </c>
      <c r="E22" s="66">
        <f t="shared" ref="E22" si="15">C22/B22%</f>
        <v>106.95059973122925</v>
      </c>
      <c r="F22" s="58">
        <f>'ДДН!'!E22</f>
        <v>2535.1999999999998</v>
      </c>
      <c r="G22" s="66">
        <f t="shared" si="6"/>
        <v>42.303244110843437</v>
      </c>
      <c r="H22" s="66">
        <f t="shared" si="1"/>
        <v>108.00954328561691</v>
      </c>
      <c r="I22" s="58">
        <f>'ДДН!'!F22</f>
        <v>2738</v>
      </c>
      <c r="J22" s="66">
        <f t="shared" si="7"/>
        <v>42.989088810307592</v>
      </c>
      <c r="K22" s="66">
        <f t="shared" si="2"/>
        <v>107.99936888608396</v>
      </c>
      <c r="L22" s="58">
        <f>'ДДН!'!G22</f>
        <v>2964.8</v>
      </c>
      <c r="M22" s="66">
        <f t="shared" si="8"/>
        <v>43.676999981732507</v>
      </c>
      <c r="N22" s="66">
        <f t="shared" si="13"/>
        <v>108.28341855368883</v>
      </c>
      <c r="O22" s="58">
        <f>'ДДН!'!H22</f>
        <v>3181.2304000000004</v>
      </c>
      <c r="P22" s="66">
        <f t="shared" si="9"/>
        <v>43.908146558946527</v>
      </c>
      <c r="Q22" s="66">
        <f t="shared" si="14"/>
        <v>107.3</v>
      </c>
    </row>
    <row r="23" spans="1:17" ht="15" x14ac:dyDescent="0.25">
      <c r="A23" s="38"/>
      <c r="B23" s="58"/>
      <c r="C23" s="58"/>
      <c r="D23" s="66"/>
      <c r="E23" s="66"/>
      <c r="F23" s="58"/>
      <c r="G23" s="58"/>
      <c r="H23" s="66"/>
      <c r="I23" s="58"/>
      <c r="J23" s="58"/>
      <c r="K23" s="66"/>
      <c r="L23" s="58"/>
      <c r="M23" s="58"/>
      <c r="N23" s="66"/>
      <c r="O23" s="58"/>
      <c r="P23" s="58"/>
      <c r="Q23" s="66"/>
    </row>
    <row r="24" spans="1:17" ht="30" x14ac:dyDescent="0.25">
      <c r="A24" s="53" t="s">
        <v>120</v>
      </c>
      <c r="B24" s="67">
        <f>'ДДН!'!C24</f>
        <v>22.9</v>
      </c>
      <c r="C24" s="58">
        <f>'ДДН!'!D24</f>
        <v>22.6</v>
      </c>
      <c r="D24" s="66" t="s">
        <v>124</v>
      </c>
      <c r="E24" s="66">
        <f t="shared" si="0"/>
        <v>98.689956331877738</v>
      </c>
      <c r="F24" s="58">
        <f>'ДДН!'!E24</f>
        <v>22.2</v>
      </c>
      <c r="G24" s="66" t="s">
        <v>124</v>
      </c>
      <c r="H24" s="66">
        <f t="shared" si="1"/>
        <v>98.230088495575217</v>
      </c>
      <c r="I24" s="58">
        <f>'ДДН!'!F24</f>
        <v>22</v>
      </c>
      <c r="J24" s="66" t="s">
        <v>124</v>
      </c>
      <c r="K24" s="66">
        <f t="shared" si="2"/>
        <v>99.099099099099092</v>
      </c>
      <c r="L24" s="58">
        <f>'ДДН!'!G24</f>
        <v>21.7</v>
      </c>
      <c r="M24" s="66" t="s">
        <v>124</v>
      </c>
      <c r="N24" s="66">
        <f t="shared" ref="N24" si="16">L24/I24%</f>
        <v>98.636363636363626</v>
      </c>
      <c r="O24" s="58">
        <f>'ДДН!'!H24</f>
        <v>21.5</v>
      </c>
      <c r="P24" s="66" t="s">
        <v>124</v>
      </c>
      <c r="Q24" s="66">
        <f t="shared" ref="Q24" si="17">O24/L24%</f>
        <v>99.078341013824883</v>
      </c>
    </row>
    <row r="25" spans="1:17" ht="30" x14ac:dyDescent="0.25">
      <c r="A25" s="54" t="s">
        <v>121</v>
      </c>
      <c r="B25" s="85">
        <f>'ДДН!'!C25</f>
        <v>19229.469068413389</v>
      </c>
      <c r="C25" s="86">
        <f>'ДДН!'!D25</f>
        <v>20960.253687315631</v>
      </c>
      <c r="D25" s="68">
        <f>C4/C24/12*1000</f>
        <v>20960.253687315631</v>
      </c>
      <c r="E25" s="68">
        <f>C25-D25</f>
        <v>0</v>
      </c>
      <c r="F25" s="86">
        <f>'ДДН!'!E25</f>
        <v>22495.949699699704</v>
      </c>
      <c r="G25" s="68">
        <f>F4/F24/12*1000</f>
        <v>22495.949699699704</v>
      </c>
      <c r="H25" s="68">
        <f>F25-G25</f>
        <v>0</v>
      </c>
      <c r="I25" s="86">
        <f>'ДДН!'!F25</f>
        <v>24125.219696969692</v>
      </c>
      <c r="J25" s="68">
        <f>I4/I24/12*1000</f>
        <v>24125.219696969692</v>
      </c>
      <c r="K25" s="68">
        <f>I25-J25</f>
        <v>0</v>
      </c>
      <c r="L25" s="86">
        <f>'ДДН!'!G25</f>
        <v>26067.634408602149</v>
      </c>
      <c r="M25" s="68">
        <f>L4/L24/12*1000</f>
        <v>26067.634408602149</v>
      </c>
      <c r="N25" s="68">
        <f>L25-M25</f>
        <v>0</v>
      </c>
      <c r="O25" s="86">
        <f>'ДДН!'!H25</f>
        <v>28082.14728682171</v>
      </c>
      <c r="P25" s="68">
        <f>O4/O24/12*1000</f>
        <v>28082.14728682171</v>
      </c>
      <c r="Q25" s="68">
        <f>O25-P25</f>
        <v>0</v>
      </c>
    </row>
    <row r="26" spans="1:17" ht="15" x14ac:dyDescent="0.25">
      <c r="A26" s="38"/>
      <c r="B26" s="58"/>
      <c r="C26" s="58"/>
      <c r="D26" s="66"/>
      <c r="E26" s="66"/>
      <c r="F26" s="58"/>
      <c r="G26" s="66"/>
      <c r="H26" s="66"/>
      <c r="I26" s="58"/>
      <c r="J26" s="66"/>
      <c r="K26" s="66"/>
      <c r="L26" s="58"/>
      <c r="M26" s="66"/>
      <c r="N26" s="66"/>
      <c r="O26" s="58"/>
      <c r="P26" s="66"/>
      <c r="Q26" s="66"/>
    </row>
    <row r="27" spans="1:17" ht="15" x14ac:dyDescent="0.2">
      <c r="A27" s="15" t="s">
        <v>122</v>
      </c>
      <c r="B27" s="59">
        <f>'ДДН!'!C27</f>
        <v>102.67823402374401</v>
      </c>
      <c r="C27" s="60">
        <f>'ДДН!'!D27</f>
        <v>104.94900675354795</v>
      </c>
      <c r="D27" s="69">
        <f>E7/C28%</f>
        <v>104.94900675354793</v>
      </c>
      <c r="E27" s="69">
        <f>C27-D27</f>
        <v>0</v>
      </c>
      <c r="F27" s="60">
        <f>'ДДН!'!E27</f>
        <v>100.40677863827059</v>
      </c>
      <c r="G27" s="69">
        <f>H7/F28%</f>
        <v>100.40677863827058</v>
      </c>
      <c r="H27" s="69">
        <f>F27-G27</f>
        <v>0</v>
      </c>
      <c r="I27" s="60">
        <f>'ДДН!'!F27</f>
        <v>102.48443110212462</v>
      </c>
      <c r="J27" s="69">
        <f>K7/I28%</f>
        <v>102.48443110212463</v>
      </c>
      <c r="K27" s="69">
        <f>I27-J27</f>
        <v>0</v>
      </c>
      <c r="L27" s="60">
        <f>'ДДН!'!G27</f>
        <v>102.5774385219794</v>
      </c>
      <c r="M27" s="69">
        <f>N7/L28%</f>
        <v>102.57743852197939</v>
      </c>
      <c r="N27" s="69">
        <f>L27-M27</f>
        <v>0</v>
      </c>
      <c r="O27" s="60">
        <f>'ДДН!'!H27</f>
        <v>102.72871834323772</v>
      </c>
      <c r="P27" s="69">
        <f>Q7/O28%</f>
        <v>102.72871834323773</v>
      </c>
      <c r="Q27" s="69">
        <f>O27-P27</f>
        <v>0</v>
      </c>
    </row>
    <row r="28" spans="1:17" ht="25.5" x14ac:dyDescent="0.25">
      <c r="A28" s="9" t="s">
        <v>123</v>
      </c>
      <c r="B28" s="70">
        <f>'ДДН!'!C28</f>
        <v>103.4</v>
      </c>
      <c r="C28" s="70">
        <f>'ДДН!'!D28</f>
        <v>102.5</v>
      </c>
      <c r="D28" s="66" t="s">
        <v>124</v>
      </c>
      <c r="E28" s="66" t="s">
        <v>124</v>
      </c>
      <c r="F28" s="70">
        <f>'ДДН!'!E28</f>
        <v>105</v>
      </c>
      <c r="G28" s="66" t="s">
        <v>124</v>
      </c>
      <c r="H28" s="66" t="s">
        <v>124</v>
      </c>
      <c r="I28" s="70">
        <f>'ДДН!'!F28</f>
        <v>103.7</v>
      </c>
      <c r="J28" s="66" t="s">
        <v>124</v>
      </c>
      <c r="K28" s="66" t="s">
        <v>124</v>
      </c>
      <c r="L28" s="70">
        <f>'ДДН!'!G28</f>
        <v>103.9</v>
      </c>
      <c r="M28" s="66" t="s">
        <v>124</v>
      </c>
      <c r="N28" s="66" t="s">
        <v>124</v>
      </c>
      <c r="O28" s="70">
        <f>'ДДН!'!H28</f>
        <v>103.9</v>
      </c>
      <c r="P28" s="66" t="s">
        <v>124</v>
      </c>
      <c r="Q28" s="66" t="s">
        <v>124</v>
      </c>
    </row>
  </sheetData>
  <mergeCells count="7">
    <mergeCell ref="L5:N5"/>
    <mergeCell ref="O5:Q5"/>
    <mergeCell ref="A5:A6"/>
    <mergeCell ref="B5:B6"/>
    <mergeCell ref="C5:E5"/>
    <mergeCell ref="F5:H5"/>
    <mergeCell ref="I5:K5"/>
  </mergeCells>
  <pageMargins left="0.31496062992125984" right="0.27559055118110237" top="1.07" bottom="0.74803149606299213" header="0.88" footer="0.31496062992125984"/>
  <pageSetup paperSize="9" scale="80" orientation="landscape" r:id="rId1"/>
  <customProperties>
    <customPr name="LastActive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view="pageBreakPreview" zoomScale="60" zoomScaleNormal="100" workbookViewId="0">
      <selection activeCell="N59" sqref="N59"/>
    </sheetView>
  </sheetViews>
  <sheetFormatPr defaultRowHeight="12.75" x14ac:dyDescent="0.2"/>
  <cols>
    <col min="1" max="1" width="5.140625" customWidth="1"/>
    <col min="2" max="2" width="17.28515625" customWidth="1"/>
    <col min="3" max="3" width="13.28515625" customWidth="1"/>
    <col min="4" max="4" width="13.85546875" customWidth="1"/>
    <col min="5" max="5" width="12.5703125" customWidth="1"/>
    <col min="6" max="7" width="14.7109375" customWidth="1"/>
    <col min="8" max="9" width="2.7109375" customWidth="1"/>
    <col min="10" max="10" width="21.7109375" customWidth="1"/>
    <col min="11" max="11" width="15.140625" customWidth="1"/>
    <col min="12" max="12" width="15.85546875" customWidth="1"/>
    <col min="13" max="13" width="13.42578125" customWidth="1"/>
    <col min="14" max="14" width="12.7109375" customWidth="1"/>
    <col min="15" max="15" width="12.85546875" customWidth="1"/>
    <col min="16" max="16" width="3.28515625" customWidth="1"/>
    <col min="17" max="17" width="4" customWidth="1"/>
  </cols>
  <sheetData>
    <row r="1" spans="1:17" x14ac:dyDescent="0.2">
      <c r="A1" s="23"/>
      <c r="B1" s="24" t="s">
        <v>62</v>
      </c>
      <c r="C1" s="25"/>
      <c r="D1" s="57" t="s">
        <v>57</v>
      </c>
      <c r="J1" s="144" t="s">
        <v>57</v>
      </c>
      <c r="K1" s="144"/>
      <c r="L1" s="144"/>
      <c r="M1" s="144"/>
      <c r="N1" s="144"/>
      <c r="O1" s="144"/>
    </row>
    <row r="2" spans="1:17" ht="28.15" customHeight="1" x14ac:dyDescent="0.2">
      <c r="A2" s="156" t="s">
        <v>63</v>
      </c>
      <c r="B2" s="156"/>
      <c r="C2" s="156"/>
      <c r="D2" s="156"/>
      <c r="E2" s="156"/>
      <c r="F2" s="156"/>
      <c r="G2" s="156"/>
      <c r="J2" s="145" t="s">
        <v>61</v>
      </c>
      <c r="K2" s="145"/>
      <c r="L2" s="145"/>
      <c r="M2" s="145"/>
      <c r="N2" s="145"/>
      <c r="O2" s="145"/>
    </row>
    <row r="3" spans="1:17" ht="15.6" customHeight="1" x14ac:dyDescent="0.2">
      <c r="A3" s="156"/>
      <c r="B3" s="156"/>
      <c r="C3" s="156"/>
      <c r="D3" s="156"/>
      <c r="E3" s="156"/>
      <c r="F3" s="156"/>
      <c r="G3" s="156"/>
      <c r="L3" s="17"/>
      <c r="M3" s="17"/>
      <c r="N3" s="17"/>
      <c r="O3" s="17" t="s">
        <v>56</v>
      </c>
    </row>
    <row r="4" spans="1:17" ht="15.6" customHeight="1" x14ac:dyDescent="0.2">
      <c r="A4" s="26"/>
      <c r="B4" s="27"/>
      <c r="C4" s="28"/>
      <c r="D4" s="29"/>
      <c r="E4" s="29"/>
      <c r="G4" t="s">
        <v>56</v>
      </c>
      <c r="J4" s="146"/>
      <c r="K4" s="147" t="s">
        <v>51</v>
      </c>
      <c r="L4" s="148" t="s">
        <v>54</v>
      </c>
      <c r="M4" s="149"/>
      <c r="N4" s="149"/>
      <c r="O4" s="150"/>
    </row>
    <row r="5" spans="1:17" ht="13.15" customHeight="1" x14ac:dyDescent="0.2">
      <c r="A5" s="161"/>
      <c r="B5" s="162"/>
      <c r="C5" s="157" t="s">
        <v>66</v>
      </c>
      <c r="D5" s="157" t="s">
        <v>67</v>
      </c>
      <c r="E5" s="157" t="s">
        <v>68</v>
      </c>
      <c r="F5" s="159" t="s">
        <v>55</v>
      </c>
      <c r="G5" s="160"/>
      <c r="J5" s="146"/>
      <c r="K5" s="147"/>
      <c r="L5" s="151" t="s">
        <v>58</v>
      </c>
      <c r="M5" s="151" t="s">
        <v>52</v>
      </c>
      <c r="N5" s="152" t="s">
        <v>55</v>
      </c>
      <c r="O5" s="153"/>
      <c r="P5" s="19"/>
      <c r="Q5" s="19"/>
    </row>
    <row r="6" spans="1:17" s="14" customFormat="1" ht="54" customHeight="1" x14ac:dyDescent="0.2">
      <c r="A6" s="163"/>
      <c r="B6" s="164"/>
      <c r="C6" s="158"/>
      <c r="D6" s="158"/>
      <c r="E6" s="158"/>
      <c r="F6" s="36" t="s">
        <v>12</v>
      </c>
      <c r="G6" s="36" t="s">
        <v>53</v>
      </c>
      <c r="J6" s="146"/>
      <c r="K6" s="147"/>
      <c r="L6" s="151"/>
      <c r="M6" s="151"/>
      <c r="N6" s="20" t="s">
        <v>12</v>
      </c>
      <c r="O6" s="20" t="s">
        <v>53</v>
      </c>
      <c r="P6" s="18"/>
      <c r="Q6" s="18"/>
    </row>
    <row r="7" spans="1:17" hidden="1" x14ac:dyDescent="0.2">
      <c r="A7" s="154" t="s">
        <v>50</v>
      </c>
      <c r="B7" s="155"/>
      <c r="C7" s="30">
        <v>540701749.73666668</v>
      </c>
      <c r="D7" s="30">
        <v>365138544.72970003</v>
      </c>
      <c r="E7" s="30">
        <v>175563205.00696665</v>
      </c>
      <c r="F7" s="30">
        <v>126851052</v>
      </c>
      <c r="G7" s="31">
        <v>25743113</v>
      </c>
      <c r="J7" s="16" t="s">
        <v>50</v>
      </c>
      <c r="K7" s="22">
        <v>513110222</v>
      </c>
      <c r="L7" s="22">
        <v>341306000</v>
      </c>
      <c r="M7" s="22">
        <v>171804222</v>
      </c>
      <c r="N7" s="22">
        <v>116963637</v>
      </c>
      <c r="O7" s="22">
        <v>27399739</v>
      </c>
    </row>
    <row r="8" spans="1:17" hidden="1" x14ac:dyDescent="0.2">
      <c r="A8" s="32">
        <v>1</v>
      </c>
      <c r="B8" s="35" t="s">
        <v>16</v>
      </c>
      <c r="C8" s="33">
        <v>7038524.2633955618</v>
      </c>
      <c r="D8" s="33">
        <v>3840366.4633177929</v>
      </c>
      <c r="E8" s="33">
        <v>3198157.8000777694</v>
      </c>
      <c r="F8" s="33">
        <v>2503179</v>
      </c>
      <c r="G8" s="34">
        <v>427003</v>
      </c>
      <c r="J8" s="16" t="s">
        <v>16</v>
      </c>
      <c r="K8" s="22">
        <v>6859295</v>
      </c>
      <c r="L8" s="22">
        <v>3684056</v>
      </c>
      <c r="M8" s="22">
        <v>3175239</v>
      </c>
      <c r="N8" s="22">
        <v>2363315</v>
      </c>
      <c r="O8" s="22">
        <v>490922</v>
      </c>
    </row>
    <row r="9" spans="1:17" hidden="1" x14ac:dyDescent="0.2">
      <c r="A9" s="32">
        <v>2</v>
      </c>
      <c r="B9" s="35" t="s">
        <v>17</v>
      </c>
      <c r="C9" s="33">
        <v>8520121.5171797201</v>
      </c>
      <c r="D9" s="33">
        <v>5041406.416052103</v>
      </c>
      <c r="E9" s="33">
        <v>3478715.1011276166</v>
      </c>
      <c r="F9" s="33">
        <v>2638232</v>
      </c>
      <c r="G9" s="34">
        <v>493593</v>
      </c>
      <c r="J9" s="16" t="s">
        <v>17</v>
      </c>
      <c r="K9" s="22">
        <v>8100812</v>
      </c>
      <c r="L9" s="22">
        <v>4650739</v>
      </c>
      <c r="M9" s="22">
        <v>3450073</v>
      </c>
      <c r="N9" s="22">
        <v>2496677</v>
      </c>
      <c r="O9" s="22">
        <v>536388</v>
      </c>
    </row>
    <row r="10" spans="1:17" hidden="1" x14ac:dyDescent="0.2">
      <c r="A10" s="32">
        <v>3</v>
      </c>
      <c r="B10" s="35" t="s">
        <v>18</v>
      </c>
      <c r="C10" s="33">
        <v>5458747.6690003201</v>
      </c>
      <c r="D10" s="33">
        <v>3058049.6566117732</v>
      </c>
      <c r="E10" s="33">
        <v>2400698.0123885488</v>
      </c>
      <c r="F10" s="33">
        <v>1748568</v>
      </c>
      <c r="G10" s="34">
        <v>423139</v>
      </c>
      <c r="J10" s="16" t="s">
        <v>18</v>
      </c>
      <c r="K10" s="22">
        <v>5719911</v>
      </c>
      <c r="L10" s="22">
        <v>3339944</v>
      </c>
      <c r="M10" s="22">
        <v>2379967</v>
      </c>
      <c r="N10" s="22">
        <v>1650057</v>
      </c>
      <c r="O10" s="22">
        <v>458607</v>
      </c>
    </row>
    <row r="11" spans="1:17" hidden="1" x14ac:dyDescent="0.2">
      <c r="A11" s="32">
        <v>4</v>
      </c>
      <c r="B11" s="35" t="s">
        <v>19</v>
      </c>
      <c r="C11" s="33">
        <v>6334611.3318542792</v>
      </c>
      <c r="D11" s="33">
        <v>3025872.9000787456</v>
      </c>
      <c r="E11" s="33">
        <v>3308738.4317755308</v>
      </c>
      <c r="F11" s="33">
        <v>2517659</v>
      </c>
      <c r="G11" s="34">
        <v>461369</v>
      </c>
      <c r="J11" s="16" t="s">
        <v>19</v>
      </c>
      <c r="K11" s="22">
        <v>6721448</v>
      </c>
      <c r="L11" s="22">
        <v>3445597</v>
      </c>
      <c r="M11" s="22">
        <v>3275852</v>
      </c>
      <c r="N11" s="22">
        <v>2378029</v>
      </c>
      <c r="O11" s="22">
        <v>502363</v>
      </c>
    </row>
    <row r="12" spans="1:17" hidden="1" x14ac:dyDescent="0.2">
      <c r="A12" s="32">
        <v>5</v>
      </c>
      <c r="B12" s="35" t="s">
        <v>20</v>
      </c>
      <c r="C12" s="33">
        <v>3306668.0491214655</v>
      </c>
      <c r="D12" s="33">
        <v>1713714.8093374865</v>
      </c>
      <c r="E12" s="33">
        <v>1592953.239783979</v>
      </c>
      <c r="F12" s="33">
        <v>1205324</v>
      </c>
      <c r="G12" s="34">
        <v>241247</v>
      </c>
      <c r="J12" s="16" t="s">
        <v>20</v>
      </c>
      <c r="K12" s="22">
        <v>3465910</v>
      </c>
      <c r="L12" s="22">
        <v>1889814</v>
      </c>
      <c r="M12" s="22">
        <v>1576096</v>
      </c>
      <c r="N12" s="22">
        <v>1136445</v>
      </c>
      <c r="O12" s="22">
        <v>260272</v>
      </c>
    </row>
    <row r="13" spans="1:17" hidden="1" x14ac:dyDescent="0.2">
      <c r="A13" s="32">
        <v>6</v>
      </c>
      <c r="B13" s="35" t="s">
        <v>21</v>
      </c>
      <c r="C13" s="33">
        <v>3990934.3149014805</v>
      </c>
      <c r="D13" s="33">
        <v>2294301.7807195783</v>
      </c>
      <c r="E13" s="33">
        <v>1696632.5341819013</v>
      </c>
      <c r="F13" s="33">
        <v>1306706</v>
      </c>
      <c r="G13" s="34">
        <v>244992</v>
      </c>
      <c r="J13" s="16" t="s">
        <v>21</v>
      </c>
      <c r="K13" s="22">
        <v>3887198</v>
      </c>
      <c r="L13" s="22">
        <v>2222457</v>
      </c>
      <c r="M13" s="22">
        <v>1664741</v>
      </c>
      <c r="N13" s="22">
        <v>1231204</v>
      </c>
      <c r="O13" s="22">
        <v>264996</v>
      </c>
    </row>
    <row r="14" spans="1:17" hidden="1" x14ac:dyDescent="0.2">
      <c r="A14" s="32">
        <v>7</v>
      </c>
      <c r="B14" s="35" t="s">
        <v>22</v>
      </c>
      <c r="C14" s="33">
        <v>2981792.5672532916</v>
      </c>
      <c r="D14" s="33">
        <v>1691286.5771079413</v>
      </c>
      <c r="E14" s="33">
        <v>1290505.9901453494</v>
      </c>
      <c r="F14" s="33">
        <v>982939</v>
      </c>
      <c r="G14" s="34">
        <v>196635</v>
      </c>
      <c r="J14" s="16" t="s">
        <v>22</v>
      </c>
      <c r="K14" s="22">
        <v>2998867</v>
      </c>
      <c r="L14" s="22">
        <v>1717067</v>
      </c>
      <c r="M14" s="22">
        <v>1281800</v>
      </c>
      <c r="N14" s="22">
        <v>926982</v>
      </c>
      <c r="O14" s="22">
        <v>222417</v>
      </c>
    </row>
    <row r="15" spans="1:17" hidden="1" x14ac:dyDescent="0.2">
      <c r="A15" s="32">
        <v>8</v>
      </c>
      <c r="B15" s="35" t="s">
        <v>23</v>
      </c>
      <c r="C15" s="33">
        <v>5457372.8245452922</v>
      </c>
      <c r="D15" s="33">
        <v>3079087.0551441293</v>
      </c>
      <c r="E15" s="33">
        <v>2378285.7694011633</v>
      </c>
      <c r="F15" s="33">
        <v>1818244</v>
      </c>
      <c r="G15" s="34">
        <v>354376</v>
      </c>
      <c r="J15" s="16" t="s">
        <v>23</v>
      </c>
      <c r="K15" s="22">
        <v>5409095</v>
      </c>
      <c r="L15" s="22">
        <v>3042246</v>
      </c>
      <c r="M15" s="22">
        <v>2366849</v>
      </c>
      <c r="N15" s="22">
        <v>1737375</v>
      </c>
      <c r="O15" s="22">
        <v>384420</v>
      </c>
    </row>
    <row r="16" spans="1:17" hidden="1" x14ac:dyDescent="0.2">
      <c r="A16" s="32">
        <v>9</v>
      </c>
      <c r="B16" s="35" t="s">
        <v>64</v>
      </c>
      <c r="C16" s="33">
        <v>8622676.5338781253</v>
      </c>
      <c r="D16" s="33">
        <v>4790752.4831351712</v>
      </c>
      <c r="E16" s="33">
        <v>3831924.0507429522</v>
      </c>
      <c r="F16" s="33">
        <v>2966381</v>
      </c>
      <c r="G16" s="34">
        <v>511112</v>
      </c>
      <c r="J16" s="16" t="s">
        <v>24</v>
      </c>
      <c r="K16" s="22">
        <v>8557196</v>
      </c>
      <c r="L16" s="22">
        <v>4762791</v>
      </c>
      <c r="M16" s="22">
        <v>3794405</v>
      </c>
      <c r="N16" s="22">
        <v>2800262</v>
      </c>
      <c r="O16" s="22">
        <v>563607</v>
      </c>
    </row>
    <row r="17" spans="1:15" hidden="1" x14ac:dyDescent="0.2">
      <c r="A17" s="32">
        <v>10</v>
      </c>
      <c r="B17" s="35" t="s">
        <v>25</v>
      </c>
      <c r="C17" s="33">
        <v>2522121.094625114</v>
      </c>
      <c r="D17" s="33">
        <v>1206949.2137452997</v>
      </c>
      <c r="E17" s="33">
        <v>1315171.8808798131</v>
      </c>
      <c r="F17" s="33">
        <v>1000678</v>
      </c>
      <c r="G17" s="34">
        <v>185740</v>
      </c>
      <c r="J17" s="16" t="s">
        <v>25</v>
      </c>
      <c r="K17" s="22">
        <v>2489401</v>
      </c>
      <c r="L17" s="22">
        <v>1170694</v>
      </c>
      <c r="M17" s="22">
        <v>1318707</v>
      </c>
      <c r="N17" s="22">
        <v>951555</v>
      </c>
      <c r="O17" s="22">
        <v>211470</v>
      </c>
    </row>
    <row r="18" spans="1:15" hidden="1" x14ac:dyDescent="0.2">
      <c r="A18" s="32">
        <v>11</v>
      </c>
      <c r="B18" s="35" t="s">
        <v>26</v>
      </c>
      <c r="C18" s="33">
        <v>5658845.2617699672</v>
      </c>
      <c r="D18" s="33">
        <v>3198911.0914616426</v>
      </c>
      <c r="E18" s="33">
        <v>2459934.170308324</v>
      </c>
      <c r="F18" s="33">
        <v>1896423</v>
      </c>
      <c r="G18" s="34">
        <v>321885</v>
      </c>
      <c r="J18" s="16" t="s">
        <v>26</v>
      </c>
      <c r="K18" s="22">
        <v>5596860</v>
      </c>
      <c r="L18" s="22">
        <v>3159748</v>
      </c>
      <c r="M18" s="22">
        <v>2437111</v>
      </c>
      <c r="N18" s="22">
        <v>1780344</v>
      </c>
      <c r="O18" s="22">
        <v>365823</v>
      </c>
    </row>
    <row r="19" spans="1:15" hidden="1" x14ac:dyDescent="0.2">
      <c r="A19" s="32">
        <v>12</v>
      </c>
      <c r="B19" s="35" t="s">
        <v>27</v>
      </c>
      <c r="C19" s="33">
        <v>3719405.4070919957</v>
      </c>
      <c r="D19" s="33">
        <v>1988551.266220619</v>
      </c>
      <c r="E19" s="33">
        <v>1730854.1408713772</v>
      </c>
      <c r="F19" s="33">
        <v>1332814</v>
      </c>
      <c r="G19" s="34">
        <v>259446</v>
      </c>
      <c r="J19" s="16" t="s">
        <v>27</v>
      </c>
      <c r="K19" s="22">
        <v>3684276</v>
      </c>
      <c r="L19" s="22">
        <v>1979218</v>
      </c>
      <c r="M19" s="22">
        <v>1705059</v>
      </c>
      <c r="N19" s="22">
        <v>1258501</v>
      </c>
      <c r="O19" s="22">
        <v>283255</v>
      </c>
    </row>
    <row r="20" spans="1:15" hidden="1" x14ac:dyDescent="0.2">
      <c r="A20" s="32">
        <v>13</v>
      </c>
      <c r="B20" s="35" t="s">
        <v>28</v>
      </c>
      <c r="C20" s="33">
        <v>21654904.280739129</v>
      </c>
      <c r="D20" s="33">
        <v>13677376.200807335</v>
      </c>
      <c r="E20" s="33">
        <v>7977528.0799317891</v>
      </c>
      <c r="F20" s="33">
        <v>6101302</v>
      </c>
      <c r="G20" s="34">
        <v>1089737</v>
      </c>
      <c r="J20" s="16" t="s">
        <v>28</v>
      </c>
      <c r="K20" s="22">
        <v>20980290</v>
      </c>
      <c r="L20" s="22">
        <v>13177642</v>
      </c>
      <c r="M20" s="22">
        <v>7802649</v>
      </c>
      <c r="N20" s="22">
        <v>5658872</v>
      </c>
      <c r="O20" s="22">
        <v>1196515</v>
      </c>
    </row>
    <row r="21" spans="1:15" hidden="1" x14ac:dyDescent="0.2">
      <c r="A21" s="32">
        <v>14</v>
      </c>
      <c r="B21" s="35" t="s">
        <v>29</v>
      </c>
      <c r="C21" s="33">
        <v>2710667.0827986905</v>
      </c>
      <c r="D21" s="33">
        <v>1134238.4257227874</v>
      </c>
      <c r="E21" s="33">
        <v>1576428.6570759041</v>
      </c>
      <c r="F21" s="33">
        <v>1216501</v>
      </c>
      <c r="G21" s="34">
        <v>235767</v>
      </c>
      <c r="J21" s="16" t="s">
        <v>29</v>
      </c>
      <c r="K21" s="22">
        <v>2692787</v>
      </c>
      <c r="L21" s="22">
        <v>1127426</v>
      </c>
      <c r="M21" s="22">
        <v>1565361</v>
      </c>
      <c r="N21" s="22">
        <v>1165317</v>
      </c>
      <c r="O21" s="22">
        <v>248818</v>
      </c>
    </row>
    <row r="22" spans="1:15" hidden="1" x14ac:dyDescent="0.2">
      <c r="A22" s="32">
        <v>15</v>
      </c>
      <c r="B22" s="35" t="s">
        <v>30</v>
      </c>
      <c r="C22" s="33">
        <v>10439982.290476615</v>
      </c>
      <c r="D22" s="33">
        <v>5485862.6283982573</v>
      </c>
      <c r="E22" s="33">
        <v>4954119.6620783592</v>
      </c>
      <c r="F22" s="33">
        <v>3713766</v>
      </c>
      <c r="G22" s="34">
        <v>748391</v>
      </c>
      <c r="J22" s="16" t="s">
        <v>30</v>
      </c>
      <c r="K22" s="22">
        <v>9875807</v>
      </c>
      <c r="L22" s="22">
        <v>5049762</v>
      </c>
      <c r="M22" s="22">
        <v>4826045</v>
      </c>
      <c r="N22" s="22">
        <v>3423354</v>
      </c>
      <c r="O22" s="22">
        <v>811791</v>
      </c>
    </row>
    <row r="23" spans="1:15" hidden="1" x14ac:dyDescent="0.2">
      <c r="A23" s="32">
        <v>16</v>
      </c>
      <c r="B23" s="35" t="s">
        <v>31</v>
      </c>
      <c r="C23" s="33">
        <v>5333820.1133414088</v>
      </c>
      <c r="D23" s="33">
        <v>2696220.4342315616</v>
      </c>
      <c r="E23" s="33">
        <v>2637599.67910985</v>
      </c>
      <c r="F23" s="33">
        <v>2013816</v>
      </c>
      <c r="G23" s="34">
        <v>392600</v>
      </c>
      <c r="J23" s="16" t="s">
        <v>31</v>
      </c>
      <c r="K23" s="22">
        <v>5192413</v>
      </c>
      <c r="L23" s="22">
        <v>2587397</v>
      </c>
      <c r="M23" s="22">
        <v>2605017</v>
      </c>
      <c r="N23" s="22">
        <v>1903051</v>
      </c>
      <c r="O23" s="22">
        <v>422086</v>
      </c>
    </row>
    <row r="24" spans="1:15" hidden="1" x14ac:dyDescent="0.2">
      <c r="A24" s="32">
        <v>17</v>
      </c>
      <c r="B24" s="35" t="s">
        <v>32</v>
      </c>
      <c r="C24" s="33">
        <v>3726765.9471291583</v>
      </c>
      <c r="D24" s="33">
        <v>2058768.6689391804</v>
      </c>
      <c r="E24" s="33">
        <v>1667997.2781899788</v>
      </c>
      <c r="F24" s="33">
        <v>1251173</v>
      </c>
      <c r="G24" s="34">
        <v>263327</v>
      </c>
      <c r="J24" s="16" t="s">
        <v>32</v>
      </c>
      <c r="K24" s="22">
        <v>3670832</v>
      </c>
      <c r="L24" s="22">
        <v>2024770</v>
      </c>
      <c r="M24" s="22">
        <v>1646062</v>
      </c>
      <c r="N24" s="22">
        <v>1179640</v>
      </c>
      <c r="O24" s="22">
        <v>281630</v>
      </c>
    </row>
    <row r="25" spans="1:15" hidden="1" x14ac:dyDescent="0.2">
      <c r="A25" s="32">
        <v>18</v>
      </c>
      <c r="B25" s="35" t="s">
        <v>33</v>
      </c>
      <c r="C25" s="33">
        <v>8224352.2354581449</v>
      </c>
      <c r="D25" s="33">
        <v>4024982.3936667172</v>
      </c>
      <c r="E25" s="33">
        <v>4199369.8417914277</v>
      </c>
      <c r="F25" s="33">
        <v>3098320</v>
      </c>
      <c r="G25" s="34">
        <v>659941</v>
      </c>
      <c r="J25" s="16" t="s">
        <v>33</v>
      </c>
      <c r="K25" s="22">
        <v>8063076</v>
      </c>
      <c r="L25" s="22">
        <v>3912886</v>
      </c>
      <c r="M25" s="22">
        <v>4150190</v>
      </c>
      <c r="N25" s="22">
        <v>2926126</v>
      </c>
      <c r="O25" s="22">
        <v>687198</v>
      </c>
    </row>
    <row r="26" spans="1:15" hidden="1" x14ac:dyDescent="0.2">
      <c r="A26" s="32">
        <v>19</v>
      </c>
      <c r="B26" s="35" t="s">
        <v>34</v>
      </c>
      <c r="C26" s="33">
        <v>9492244.4943978395</v>
      </c>
      <c r="D26" s="33">
        <v>5715110.5599946119</v>
      </c>
      <c r="E26" s="33">
        <v>3777133.9344032281</v>
      </c>
      <c r="F26" s="33">
        <v>2853349</v>
      </c>
      <c r="G26" s="34">
        <v>512939</v>
      </c>
      <c r="J26" s="16" t="s">
        <v>34</v>
      </c>
      <c r="K26" s="22">
        <v>8427314</v>
      </c>
      <c r="L26" s="22">
        <v>4697481</v>
      </c>
      <c r="M26" s="22">
        <v>3729833</v>
      </c>
      <c r="N26" s="22">
        <v>2680899</v>
      </c>
      <c r="O26" s="22">
        <v>549082</v>
      </c>
    </row>
    <row r="27" spans="1:15" hidden="1" x14ac:dyDescent="0.2">
      <c r="A27" s="32">
        <v>20</v>
      </c>
      <c r="B27" s="35" t="s">
        <v>35</v>
      </c>
      <c r="C27" s="33">
        <v>3655666.5497159283</v>
      </c>
      <c r="D27" s="33">
        <v>1829976.8264873093</v>
      </c>
      <c r="E27" s="33">
        <v>1825689.723228619</v>
      </c>
      <c r="F27" s="33">
        <v>1391111</v>
      </c>
      <c r="G27" s="34">
        <v>272402</v>
      </c>
      <c r="J27" s="16" t="s">
        <v>35</v>
      </c>
      <c r="K27" s="22">
        <v>3445110</v>
      </c>
      <c r="L27" s="22">
        <v>1692923</v>
      </c>
      <c r="M27" s="22">
        <v>1752188</v>
      </c>
      <c r="N27" s="22">
        <v>1321414</v>
      </c>
      <c r="O27" s="22">
        <v>299409</v>
      </c>
    </row>
    <row r="28" spans="1:15" hidden="1" x14ac:dyDescent="0.2">
      <c r="A28" s="32">
        <v>21</v>
      </c>
      <c r="B28" s="35" t="s">
        <v>36</v>
      </c>
      <c r="C28" s="33">
        <v>2982770.9373017428</v>
      </c>
      <c r="D28" s="33">
        <v>1487899.2153344958</v>
      </c>
      <c r="E28" s="33">
        <v>1494871.7219672473</v>
      </c>
      <c r="F28" s="33">
        <v>1155687</v>
      </c>
      <c r="G28" s="34">
        <v>194702</v>
      </c>
      <c r="J28" s="16" t="s">
        <v>36</v>
      </c>
      <c r="K28" s="22">
        <v>2972276</v>
      </c>
      <c r="L28" s="22">
        <v>1487181</v>
      </c>
      <c r="M28" s="22">
        <v>1485095</v>
      </c>
      <c r="N28" s="22">
        <v>1099588</v>
      </c>
      <c r="O28" s="22">
        <v>210900</v>
      </c>
    </row>
    <row r="29" spans="1:15" hidden="1" x14ac:dyDescent="0.2">
      <c r="A29" s="32">
        <v>22</v>
      </c>
      <c r="B29" s="35" t="s">
        <v>37</v>
      </c>
      <c r="C29" s="33">
        <v>4867165.7406341285</v>
      </c>
      <c r="D29" s="33">
        <v>2776705.8092996776</v>
      </c>
      <c r="E29" s="33">
        <v>2090459.9313344501</v>
      </c>
      <c r="F29" s="33">
        <v>1582394</v>
      </c>
      <c r="G29" s="34">
        <v>310988</v>
      </c>
      <c r="J29" s="16" t="s">
        <v>37</v>
      </c>
      <c r="K29" s="22">
        <v>4729538</v>
      </c>
      <c r="L29" s="22">
        <v>2652177</v>
      </c>
      <c r="M29" s="22">
        <v>2077362</v>
      </c>
      <c r="N29" s="22">
        <v>1499605</v>
      </c>
      <c r="O29" s="22">
        <v>339925</v>
      </c>
    </row>
    <row r="30" spans="1:15" hidden="1" x14ac:dyDescent="0.2">
      <c r="A30" s="32">
        <v>23</v>
      </c>
      <c r="B30" s="35" t="s">
        <v>38</v>
      </c>
      <c r="C30" s="33">
        <v>3325410.8733106744</v>
      </c>
      <c r="D30" s="33">
        <v>1566095.0546044039</v>
      </c>
      <c r="E30" s="33">
        <v>1759315.8187062717</v>
      </c>
      <c r="F30" s="33">
        <v>1329815</v>
      </c>
      <c r="G30" s="34">
        <v>254648</v>
      </c>
      <c r="J30" s="16" t="s">
        <v>38</v>
      </c>
      <c r="K30" s="22">
        <v>3287864</v>
      </c>
      <c r="L30" s="22">
        <v>1522878</v>
      </c>
      <c r="M30" s="22">
        <v>1764986</v>
      </c>
      <c r="N30" s="22">
        <v>1259302</v>
      </c>
      <c r="O30" s="22">
        <v>294117</v>
      </c>
    </row>
    <row r="31" spans="1:15" hidden="1" x14ac:dyDescent="0.2">
      <c r="A31" s="32">
        <v>24</v>
      </c>
      <c r="B31" s="35" t="s">
        <v>39</v>
      </c>
      <c r="C31" s="33">
        <v>9966740.574553391</v>
      </c>
      <c r="D31" s="33">
        <v>7485032.8573700683</v>
      </c>
      <c r="E31" s="33">
        <v>2481707.7171833185</v>
      </c>
      <c r="F31" s="33">
        <v>1852590</v>
      </c>
      <c r="G31" s="34">
        <v>413769</v>
      </c>
      <c r="J31" s="16" t="s">
        <v>39</v>
      </c>
      <c r="K31" s="22">
        <v>8712392</v>
      </c>
      <c r="L31" s="22">
        <v>6271014</v>
      </c>
      <c r="M31" s="22">
        <v>2441378</v>
      </c>
      <c r="N31" s="22">
        <v>1712287</v>
      </c>
      <c r="O31" s="22">
        <v>455627</v>
      </c>
    </row>
    <row r="32" spans="1:15" hidden="1" x14ac:dyDescent="0.2">
      <c r="A32" s="32">
        <v>25</v>
      </c>
      <c r="B32" s="35" t="s">
        <v>40</v>
      </c>
      <c r="C32" s="33">
        <v>2188196.9681318272</v>
      </c>
      <c r="D32" s="33">
        <v>731018.10026075412</v>
      </c>
      <c r="E32" s="33">
        <v>1457178.8678710731</v>
      </c>
      <c r="F32" s="33">
        <v>1062541</v>
      </c>
      <c r="G32" s="34">
        <v>281909</v>
      </c>
      <c r="J32" s="16" t="s">
        <v>40</v>
      </c>
      <c r="K32" s="22">
        <v>2462945</v>
      </c>
      <c r="L32" s="22">
        <v>1016617</v>
      </c>
      <c r="M32" s="22">
        <v>1446327</v>
      </c>
      <c r="N32" s="22">
        <v>1010178</v>
      </c>
      <c r="O32" s="22">
        <v>301129</v>
      </c>
    </row>
    <row r="33" spans="1:15" hidden="1" x14ac:dyDescent="0.2">
      <c r="A33" s="32">
        <v>26</v>
      </c>
      <c r="B33" s="35" t="s">
        <v>41</v>
      </c>
      <c r="C33" s="33">
        <v>16953450.278411727</v>
      </c>
      <c r="D33" s="33">
        <v>10750693.909931295</v>
      </c>
      <c r="E33" s="33">
        <v>6202756.3684804365</v>
      </c>
      <c r="F33" s="33">
        <v>4701435</v>
      </c>
      <c r="G33" s="34">
        <v>827901</v>
      </c>
      <c r="J33" s="16" t="s">
        <v>41</v>
      </c>
      <c r="K33" s="22">
        <v>16489411</v>
      </c>
      <c r="L33" s="22">
        <v>10399426</v>
      </c>
      <c r="M33" s="22">
        <v>6089985</v>
      </c>
      <c r="N33" s="22">
        <v>4392163</v>
      </c>
      <c r="O33" s="22">
        <v>892409</v>
      </c>
    </row>
    <row r="34" spans="1:15" hidden="1" x14ac:dyDescent="0.2">
      <c r="A34" s="32">
        <v>27</v>
      </c>
      <c r="B34" s="35" t="s">
        <v>42</v>
      </c>
      <c r="C34" s="33">
        <v>10026988.571555777</v>
      </c>
      <c r="D34" s="33">
        <v>5246873.9278081236</v>
      </c>
      <c r="E34" s="33">
        <v>4780114.6437476519</v>
      </c>
      <c r="F34" s="33">
        <v>3624063</v>
      </c>
      <c r="G34" s="34">
        <v>677295</v>
      </c>
      <c r="J34" s="16" t="s">
        <v>42</v>
      </c>
      <c r="K34" s="22">
        <v>9385333</v>
      </c>
      <c r="L34" s="22">
        <v>4685199</v>
      </c>
      <c r="M34" s="22">
        <v>4700133</v>
      </c>
      <c r="N34" s="22">
        <v>3399426</v>
      </c>
      <c r="O34" s="22">
        <v>731347</v>
      </c>
    </row>
    <row r="35" spans="1:15" hidden="1" x14ac:dyDescent="0.2">
      <c r="A35" s="32">
        <v>28</v>
      </c>
      <c r="B35" s="35" t="s">
        <v>43</v>
      </c>
      <c r="C35" s="33">
        <v>6400956.7936326126</v>
      </c>
      <c r="D35" s="33">
        <v>3571354.2596519589</v>
      </c>
      <c r="E35" s="33">
        <v>2829602.5339806527</v>
      </c>
      <c r="F35" s="33">
        <v>2138007</v>
      </c>
      <c r="G35" s="34">
        <v>441581</v>
      </c>
      <c r="J35" s="16" t="s">
        <v>43</v>
      </c>
      <c r="K35" s="22">
        <v>6414901</v>
      </c>
      <c r="L35" s="22">
        <v>3592289</v>
      </c>
      <c r="M35" s="22">
        <v>2822612</v>
      </c>
      <c r="N35" s="22">
        <v>2038409</v>
      </c>
      <c r="O35" s="22">
        <v>484745</v>
      </c>
    </row>
    <row r="36" spans="1:15" hidden="1" x14ac:dyDescent="0.2">
      <c r="A36" s="32">
        <v>29</v>
      </c>
      <c r="B36" s="35" t="s">
        <v>44</v>
      </c>
      <c r="C36" s="33">
        <v>2924979.2367535839</v>
      </c>
      <c r="D36" s="33">
        <v>1512499.29440714</v>
      </c>
      <c r="E36" s="33">
        <v>1412479.9423464434</v>
      </c>
      <c r="F36" s="33">
        <v>1078034</v>
      </c>
      <c r="G36" s="34">
        <v>225086</v>
      </c>
      <c r="J36" s="16" t="s">
        <v>44</v>
      </c>
      <c r="K36" s="22">
        <v>2865074</v>
      </c>
      <c r="L36" s="22">
        <v>1459970</v>
      </c>
      <c r="M36" s="22">
        <v>1405105</v>
      </c>
      <c r="N36" s="22">
        <v>1023470</v>
      </c>
      <c r="O36" s="22">
        <v>250753</v>
      </c>
    </row>
    <row r="37" spans="1:15" hidden="1" x14ac:dyDescent="0.2">
      <c r="A37" s="32">
        <v>30</v>
      </c>
      <c r="B37" s="35" t="s">
        <v>45</v>
      </c>
      <c r="C37" s="33">
        <v>6515165.8999515055</v>
      </c>
      <c r="D37" s="33">
        <v>4176058.8674873011</v>
      </c>
      <c r="E37" s="33">
        <v>2339107.0324642034</v>
      </c>
      <c r="F37" s="33">
        <v>1742263</v>
      </c>
      <c r="G37" s="34">
        <v>400167</v>
      </c>
      <c r="J37" s="16" t="s">
        <v>45</v>
      </c>
      <c r="K37" s="22">
        <v>6456543</v>
      </c>
      <c r="L37" s="22">
        <v>4119492</v>
      </c>
      <c r="M37" s="22">
        <v>2337051</v>
      </c>
      <c r="N37" s="22">
        <v>1663512</v>
      </c>
      <c r="O37" s="22">
        <v>442364</v>
      </c>
    </row>
    <row r="38" spans="1:15" x14ac:dyDescent="0.2">
      <c r="A38" s="32">
        <v>31</v>
      </c>
      <c r="B38" s="35" t="s">
        <v>46</v>
      </c>
      <c r="C38" s="33">
        <v>4163978.682077907</v>
      </c>
      <c r="D38" s="33">
        <v>2227848.3943739319</v>
      </c>
      <c r="E38" s="33">
        <v>1936130.2877039753</v>
      </c>
      <c r="F38" s="33">
        <v>1476809</v>
      </c>
      <c r="G38" s="34">
        <v>315259</v>
      </c>
      <c r="J38" s="16" t="s">
        <v>46</v>
      </c>
      <c r="K38" s="22">
        <v>3961159</v>
      </c>
      <c r="L38" s="22">
        <v>1990424</v>
      </c>
      <c r="M38" s="22">
        <v>1970735</v>
      </c>
      <c r="N38" s="22">
        <v>1409200</v>
      </c>
      <c r="O38" s="22">
        <v>330460</v>
      </c>
    </row>
    <row r="39" spans="1:15" x14ac:dyDescent="0.2">
      <c r="A39" s="32">
        <v>32</v>
      </c>
      <c r="B39" s="35" t="s">
        <v>49</v>
      </c>
      <c r="C39" s="33">
        <v>313254436.5052982</v>
      </c>
      <c r="D39" s="33">
        <v>232467811.64245129</v>
      </c>
      <c r="E39" s="33">
        <v>80786624.86284703</v>
      </c>
      <c r="F39" s="33">
        <v>55215948</v>
      </c>
      <c r="G39" s="34">
        <v>11865938</v>
      </c>
      <c r="J39" s="16" t="s">
        <v>49</v>
      </c>
      <c r="K39" s="22">
        <v>291593836</v>
      </c>
      <c r="L39" s="22">
        <v>213423636</v>
      </c>
      <c r="M39" s="22">
        <v>78170200</v>
      </c>
      <c r="N39" s="22">
        <v>49607609</v>
      </c>
      <c r="O39" s="22">
        <v>12315639</v>
      </c>
    </row>
    <row r="40" spans="1:15" x14ac:dyDescent="0.2">
      <c r="A40" s="32">
        <v>33</v>
      </c>
      <c r="B40" s="35" t="s">
        <v>48</v>
      </c>
      <c r="C40" s="33">
        <v>14189164.544161689</v>
      </c>
      <c r="D40" s="33">
        <v>10969455.068285638</v>
      </c>
      <c r="E40" s="33">
        <v>3219709.4758760463</v>
      </c>
      <c r="F40" s="33">
        <v>2365020</v>
      </c>
      <c r="G40" s="34">
        <v>422348</v>
      </c>
      <c r="J40" s="16" t="s">
        <v>47</v>
      </c>
      <c r="K40" s="22">
        <v>13587042</v>
      </c>
      <c r="L40" s="22">
        <v>8110849</v>
      </c>
      <c r="M40" s="22">
        <v>5476193</v>
      </c>
      <c r="N40" s="22">
        <v>3743448</v>
      </c>
      <c r="O40" s="22">
        <v>886994</v>
      </c>
    </row>
    <row r="41" spans="1:15" x14ac:dyDescent="0.2">
      <c r="A41" s="32">
        <v>34</v>
      </c>
      <c r="B41" s="35" t="s">
        <v>65</v>
      </c>
      <c r="C41" s="33">
        <v>14092120.302218318</v>
      </c>
      <c r="D41" s="33">
        <v>8617412.4772539232</v>
      </c>
      <c r="E41" s="33">
        <v>5474707.8249643957</v>
      </c>
      <c r="F41" s="33">
        <v>3969763</v>
      </c>
      <c r="G41" s="34">
        <v>815879</v>
      </c>
      <c r="J41" s="16" t="s">
        <v>48</v>
      </c>
      <c r="K41" s="22">
        <v>14354011</v>
      </c>
      <c r="L41" s="22">
        <v>11240190</v>
      </c>
      <c r="M41" s="22">
        <v>3113820</v>
      </c>
      <c r="N41" s="22">
        <v>2136021</v>
      </c>
      <c r="O41" s="22">
        <v>422260</v>
      </c>
    </row>
    <row r="43" spans="1:15" ht="54.6" customHeight="1" x14ac:dyDescent="0.2">
      <c r="J43" s="142" t="s">
        <v>59</v>
      </c>
      <c r="K43" s="142"/>
      <c r="L43" s="142"/>
      <c r="M43" s="142"/>
      <c r="N43" s="142"/>
      <c r="O43" s="142"/>
    </row>
    <row r="45" spans="1:15" ht="13.15" customHeight="1" x14ac:dyDescent="0.2">
      <c r="J45" s="143" t="s">
        <v>60</v>
      </c>
      <c r="K45" s="143"/>
      <c r="L45" s="143"/>
      <c r="M45" s="143"/>
      <c r="N45" s="143"/>
      <c r="O45" s="143"/>
    </row>
    <row r="46" spans="1:15" x14ac:dyDescent="0.2">
      <c r="K46" s="21"/>
      <c r="L46" s="21"/>
      <c r="M46" s="21"/>
      <c r="N46" s="21"/>
      <c r="O46" s="21"/>
    </row>
    <row r="48" spans="1:15" x14ac:dyDescent="0.2">
      <c r="O48" s="21"/>
    </row>
  </sheetData>
  <mergeCells count="17">
    <mergeCell ref="A7:B7"/>
    <mergeCell ref="A2:G3"/>
    <mergeCell ref="C5:C6"/>
    <mergeCell ref="D5:D6"/>
    <mergeCell ref="E5:E6"/>
    <mergeCell ref="F5:G5"/>
    <mergeCell ref="A5:B6"/>
    <mergeCell ref="J43:O43"/>
    <mergeCell ref="J45:O45"/>
    <mergeCell ref="J1:O1"/>
    <mergeCell ref="J2:O2"/>
    <mergeCell ref="J4:J6"/>
    <mergeCell ref="K4:K6"/>
    <mergeCell ref="L4:O4"/>
    <mergeCell ref="L5:L6"/>
    <mergeCell ref="M5:M6"/>
    <mergeCell ref="N5:O5"/>
  </mergeCells>
  <pageMargins left="0.7" right="0.32" top="0.75" bottom="0.75" header="0.3" footer="0.3"/>
  <pageSetup paperSize="9" orientation="landscape" r:id="rId1"/>
  <colBreaks count="1" manualBreakCount="1">
    <brk id="8" max="1048575" man="1"/>
  </colBreaks>
  <customProperties>
    <customPr name="LastActive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view="pageBreakPreview" topLeftCell="A17" zoomScale="80" zoomScaleNormal="100" zoomScaleSheetLayoutView="80" workbookViewId="0">
      <selection activeCell="M35" sqref="M35"/>
    </sheetView>
  </sheetViews>
  <sheetFormatPr defaultRowHeight="15" x14ac:dyDescent="0.25"/>
  <cols>
    <col min="1" max="1" width="66.5703125" style="106" customWidth="1"/>
    <col min="2" max="2" width="12.5703125" style="88" customWidth="1"/>
    <col min="3" max="3" width="8.7109375" style="88" customWidth="1"/>
    <col min="4" max="4" width="13.140625" style="88" customWidth="1"/>
    <col min="5" max="5" width="8.42578125" style="88" customWidth="1"/>
    <col min="6" max="6" width="14.42578125" style="88" customWidth="1"/>
  </cols>
  <sheetData>
    <row r="1" spans="1:7" ht="18.75" x14ac:dyDescent="0.3">
      <c r="A1" s="167" t="s">
        <v>130</v>
      </c>
      <c r="B1" s="167"/>
      <c r="C1" s="167"/>
      <c r="D1" s="167"/>
      <c r="E1" s="167"/>
      <c r="F1" s="167"/>
    </row>
    <row r="2" spans="1:7" x14ac:dyDescent="0.25">
      <c r="A2" s="87"/>
    </row>
    <row r="3" spans="1:7" ht="13.9" customHeight="1" x14ac:dyDescent="0.2">
      <c r="A3" s="166" t="s">
        <v>131</v>
      </c>
      <c r="B3" s="166"/>
      <c r="C3" s="166"/>
      <c r="D3" s="166"/>
      <c r="E3" s="166"/>
      <c r="F3" s="166"/>
    </row>
    <row r="4" spans="1:7" ht="13.9" customHeight="1" x14ac:dyDescent="0.2">
      <c r="A4" s="165" t="s">
        <v>132</v>
      </c>
      <c r="B4" s="165"/>
      <c r="C4" s="165"/>
      <c r="D4" s="165"/>
      <c r="E4" s="165"/>
      <c r="F4" s="165"/>
    </row>
    <row r="5" spans="1:7" x14ac:dyDescent="0.25">
      <c r="A5" s="89"/>
      <c r="F5" s="88" t="s">
        <v>56</v>
      </c>
    </row>
    <row r="6" spans="1:7" ht="14.25" x14ac:dyDescent="0.2">
      <c r="A6" s="41"/>
      <c r="B6" s="168">
        <v>2016</v>
      </c>
      <c r="C6" s="169"/>
      <c r="D6" s="168">
        <v>2017</v>
      </c>
      <c r="E6" s="169"/>
      <c r="F6" s="170" t="s">
        <v>146</v>
      </c>
      <c r="G6" s="170"/>
    </row>
    <row r="7" spans="1:7" ht="14.25" x14ac:dyDescent="0.2">
      <c r="A7" s="90" t="s">
        <v>104</v>
      </c>
      <c r="B7" s="91" t="s">
        <v>56</v>
      </c>
      <c r="C7" s="91" t="s">
        <v>148</v>
      </c>
      <c r="D7" s="91" t="s">
        <v>56</v>
      </c>
      <c r="E7" s="91" t="s">
        <v>148</v>
      </c>
      <c r="F7" s="91" t="s">
        <v>56</v>
      </c>
      <c r="G7" s="91" t="s">
        <v>148</v>
      </c>
    </row>
    <row r="8" spans="1:7" ht="14.25" x14ac:dyDescent="0.2">
      <c r="A8" s="38" t="s">
        <v>69</v>
      </c>
      <c r="B8" s="92">
        <v>338047271</v>
      </c>
      <c r="C8" s="107">
        <f>B8/B$22%</f>
        <v>41.208164657799053</v>
      </c>
      <c r="D8" s="92">
        <v>356600243</v>
      </c>
      <c r="E8" s="107">
        <f>D8/D$22%</f>
        <v>43.329346173503659</v>
      </c>
      <c r="F8" s="92">
        <v>397281926</v>
      </c>
      <c r="G8" s="107">
        <f>F8/F$22%</f>
        <v>47.236498797935141</v>
      </c>
    </row>
    <row r="9" spans="1:7" ht="28.5" x14ac:dyDescent="0.2">
      <c r="A9" s="39" t="s">
        <v>70</v>
      </c>
      <c r="B9" s="92">
        <v>51089432</v>
      </c>
      <c r="C9" s="107">
        <f t="shared" ref="C9:E22" si="0">B9/B$22%</f>
        <v>6.227832338067973</v>
      </c>
      <c r="D9" s="92">
        <v>50920982</v>
      </c>
      <c r="E9" s="107">
        <f t="shared" si="0"/>
        <v>6.1872444000907452</v>
      </c>
      <c r="F9" s="92">
        <v>53460180</v>
      </c>
      <c r="G9" s="107">
        <f t="shared" ref="G9" si="1">F9/F$22%</f>
        <v>6.3563720447413363</v>
      </c>
    </row>
    <row r="10" spans="1:7" ht="14.25" x14ac:dyDescent="0.2">
      <c r="A10" s="38" t="s">
        <v>71</v>
      </c>
      <c r="B10" s="92">
        <v>152434892</v>
      </c>
      <c r="C10" s="107">
        <f t="shared" si="0"/>
        <v>18.581904567807662</v>
      </c>
      <c r="D10" s="92">
        <v>162397742</v>
      </c>
      <c r="E10" s="107">
        <f t="shared" si="0"/>
        <v>19.73242620845139</v>
      </c>
      <c r="F10" s="92">
        <v>158471840</v>
      </c>
      <c r="G10" s="107">
        <f t="shared" ref="G10" si="2">F10/F$22%</f>
        <v>18.842173252217293</v>
      </c>
    </row>
    <row r="11" spans="1:7" x14ac:dyDescent="0.25">
      <c r="A11" s="40" t="s">
        <v>72</v>
      </c>
      <c r="B11" s="94">
        <v>115917991</v>
      </c>
      <c r="C11" s="108">
        <f t="shared" si="0"/>
        <v>14.130472480368784</v>
      </c>
      <c r="D11" s="94">
        <v>126851054</v>
      </c>
      <c r="E11" s="108">
        <f t="shared" si="0"/>
        <v>15.413262719621327</v>
      </c>
      <c r="F11" s="94">
        <v>120346278</v>
      </c>
      <c r="G11" s="108">
        <f t="shared" ref="G11" si="3">F11/F$22%</f>
        <v>14.309074850998805</v>
      </c>
    </row>
    <row r="12" spans="1:7" x14ac:dyDescent="0.25">
      <c r="A12" s="40" t="s">
        <v>73</v>
      </c>
      <c r="B12" s="94">
        <v>31358333</v>
      </c>
      <c r="C12" s="108">
        <f t="shared" si="0"/>
        <v>3.8225995608114038</v>
      </c>
      <c r="D12" s="94">
        <v>30609595</v>
      </c>
      <c r="E12" s="108">
        <f t="shared" si="0"/>
        <v>3.7192732310778229</v>
      </c>
      <c r="F12" s="94"/>
      <c r="G12" s="108"/>
    </row>
    <row r="13" spans="1:7" x14ac:dyDescent="0.25">
      <c r="A13" s="40" t="s">
        <v>74</v>
      </c>
      <c r="B13" s="94">
        <v>1332846</v>
      </c>
      <c r="C13" s="108">
        <f t="shared" si="0"/>
        <v>0.16247472511466846</v>
      </c>
      <c r="D13" s="94">
        <v>1399593</v>
      </c>
      <c r="E13" s="108">
        <f t="shared" si="0"/>
        <v>0.17006003442070708</v>
      </c>
      <c r="F13" s="94"/>
      <c r="G13" s="108"/>
    </row>
    <row r="14" spans="1:7" x14ac:dyDescent="0.25">
      <c r="A14" s="40" t="s">
        <v>75</v>
      </c>
      <c r="B14" s="94">
        <v>3825722</v>
      </c>
      <c r="C14" s="108">
        <f t="shared" si="0"/>
        <v>0.46635780151280765</v>
      </c>
      <c r="D14" s="94">
        <v>3537500</v>
      </c>
      <c r="E14" s="108">
        <f t="shared" si="0"/>
        <v>0.42983022333153376</v>
      </c>
      <c r="F14" s="94"/>
      <c r="G14" s="108"/>
    </row>
    <row r="15" spans="1:7" ht="14.25" x14ac:dyDescent="0.2">
      <c r="A15" s="38" t="s">
        <v>76</v>
      </c>
      <c r="B15" s="92">
        <v>25582110</v>
      </c>
      <c r="C15" s="107">
        <f t="shared" si="0"/>
        <v>3.1184745200144737</v>
      </c>
      <c r="D15" s="92">
        <v>23505482</v>
      </c>
      <c r="E15" s="107">
        <f t="shared" si="0"/>
        <v>2.8560753576184723</v>
      </c>
      <c r="F15" s="92">
        <v>25818198</v>
      </c>
      <c r="G15" s="107">
        <f t="shared" ref="G15" si="4">F15/F$22%</f>
        <v>3.069762803133036</v>
      </c>
    </row>
    <row r="16" spans="1:7" x14ac:dyDescent="0.25">
      <c r="A16" s="40" t="s">
        <v>77</v>
      </c>
      <c r="B16" s="94">
        <v>7574916</v>
      </c>
      <c r="C16" s="108">
        <f t="shared" si="0"/>
        <v>0.92338679402324342</v>
      </c>
      <c r="D16" s="94">
        <v>9340889</v>
      </c>
      <c r="E16" s="108">
        <f t="shared" si="0"/>
        <v>1.1349813158968387</v>
      </c>
      <c r="F16" s="94"/>
      <c r="G16" s="108"/>
    </row>
    <row r="17" spans="1:7" ht="30" x14ac:dyDescent="0.2">
      <c r="A17" s="40" t="s">
        <v>78</v>
      </c>
      <c r="B17" s="95">
        <v>16392387</v>
      </c>
      <c r="C17" s="109">
        <f t="shared" si="0"/>
        <v>1.9982417862215625</v>
      </c>
      <c r="D17" s="95">
        <v>12735106</v>
      </c>
      <c r="E17" s="109">
        <f t="shared" si="0"/>
        <v>1.5474016837118743</v>
      </c>
      <c r="F17" s="95"/>
      <c r="G17" s="109"/>
    </row>
    <row r="18" spans="1:7" x14ac:dyDescent="0.25">
      <c r="A18" s="40" t="s">
        <v>79</v>
      </c>
      <c r="B18" s="94">
        <v>1573022</v>
      </c>
      <c r="C18" s="108">
        <f t="shared" si="0"/>
        <v>0.19175232326114644</v>
      </c>
      <c r="D18" s="94">
        <v>1366072</v>
      </c>
      <c r="E18" s="108">
        <f t="shared" si="0"/>
        <v>0.16598700575178937</v>
      </c>
      <c r="F18" s="94"/>
      <c r="G18" s="108"/>
    </row>
    <row r="19" spans="1:7" ht="17.45" customHeight="1" x14ac:dyDescent="0.25">
      <c r="A19" s="40" t="s">
        <v>80</v>
      </c>
      <c r="B19" s="94">
        <v>41785</v>
      </c>
      <c r="C19" s="108">
        <f t="shared" si="0"/>
        <v>5.0936165085211805E-3</v>
      </c>
      <c r="D19" s="94">
        <v>63415</v>
      </c>
      <c r="E19" s="108">
        <f t="shared" si="0"/>
        <v>7.7053522579700953E-3</v>
      </c>
      <c r="F19" s="94"/>
      <c r="G19" s="108"/>
    </row>
    <row r="20" spans="1:7" ht="14.25" x14ac:dyDescent="0.2">
      <c r="A20" s="38" t="s">
        <v>81</v>
      </c>
      <c r="B20" s="92">
        <v>253186812</v>
      </c>
      <c r="C20" s="107">
        <f t="shared" si="0"/>
        <v>30.863623916310843</v>
      </c>
      <c r="D20" s="92">
        <v>229574914</v>
      </c>
      <c r="E20" s="107">
        <f t="shared" si="0"/>
        <v>27.894907860335731</v>
      </c>
      <c r="F20" s="92">
        <v>206016486</v>
      </c>
      <c r="G20" s="107">
        <f t="shared" ref="G20" si="5">F20/F$22%</f>
        <v>24.495193101973186</v>
      </c>
    </row>
    <row r="21" spans="1:7" ht="30" x14ac:dyDescent="0.25">
      <c r="A21" s="40" t="s">
        <v>133</v>
      </c>
      <c r="B21" s="97">
        <v>233042668</v>
      </c>
      <c r="C21" s="62">
        <f t="shared" si="0"/>
        <v>28.408040706344874</v>
      </c>
      <c r="D21" s="97">
        <v>214353989</v>
      </c>
      <c r="E21" s="62">
        <f t="shared" si="0"/>
        <v>26.0454623219435</v>
      </c>
      <c r="F21" s="97"/>
      <c r="G21" s="62"/>
    </row>
    <row r="22" spans="1:7" ht="14.25" x14ac:dyDescent="0.2">
      <c r="A22" s="38" t="s">
        <v>83</v>
      </c>
      <c r="B22" s="92">
        <v>820340517</v>
      </c>
      <c r="C22" s="107">
        <f t="shared" si="0"/>
        <v>100</v>
      </c>
      <c r="D22" s="92">
        <v>822999363</v>
      </c>
      <c r="E22" s="107">
        <f t="shared" si="0"/>
        <v>100</v>
      </c>
      <c r="F22" s="92">
        <f>SUM(F8,F9,F10,F15,F20)</f>
        <v>841048630</v>
      </c>
      <c r="G22" s="107">
        <f t="shared" ref="G22" si="6">F22/F$22%</f>
        <v>99.999999999999986</v>
      </c>
    </row>
    <row r="23" spans="1:7" x14ac:dyDescent="0.2">
      <c r="A23" s="40"/>
      <c r="B23" s="98">
        <f t="shared" ref="B23:F23" si="7">B35+B47</f>
        <v>820340517</v>
      </c>
      <c r="C23" s="98"/>
      <c r="D23" s="98">
        <f t="shared" si="7"/>
        <v>822999363</v>
      </c>
      <c r="E23" s="98"/>
      <c r="F23" s="98">
        <f t="shared" si="7"/>
        <v>841048630</v>
      </c>
      <c r="G23" s="98"/>
    </row>
    <row r="24" spans="1:7" x14ac:dyDescent="0.2">
      <c r="A24" s="90" t="s">
        <v>84</v>
      </c>
      <c r="B24" s="99"/>
      <c r="C24" s="99"/>
      <c r="D24" s="99"/>
      <c r="E24" s="99"/>
      <c r="F24" s="99"/>
      <c r="G24" s="99"/>
    </row>
    <row r="25" spans="1:7" ht="14.25" x14ac:dyDescent="0.2">
      <c r="A25" s="38" t="s">
        <v>85</v>
      </c>
      <c r="B25" s="92">
        <v>660566737</v>
      </c>
      <c r="C25" s="107">
        <f>B25/B$22%</f>
        <v>80.523480592632978</v>
      </c>
      <c r="D25" s="92">
        <v>700999089</v>
      </c>
      <c r="E25" s="107">
        <f>D25/D$22%</f>
        <v>85.176139923695175</v>
      </c>
      <c r="F25" s="92">
        <f>SUM(F26:F28)</f>
        <v>737184307</v>
      </c>
      <c r="G25" s="107">
        <f>F25/F$22%</f>
        <v>87.650616231311133</v>
      </c>
    </row>
    <row r="26" spans="1:7" x14ac:dyDescent="0.25">
      <c r="A26" s="42" t="s">
        <v>86</v>
      </c>
      <c r="B26" s="94">
        <v>523602067</v>
      </c>
      <c r="C26" s="58">
        <f t="shared" ref="C26:E35" si="8">B26/B$22%</f>
        <v>63.827405345626737</v>
      </c>
      <c r="D26" s="94">
        <v>554218346</v>
      </c>
      <c r="E26" s="58">
        <f t="shared" si="8"/>
        <v>67.341284928795261</v>
      </c>
      <c r="F26" s="96">
        <v>591191257</v>
      </c>
      <c r="G26" s="58">
        <f t="shared" ref="G26" si="9">F26/F$22%</f>
        <v>70.29216098954943</v>
      </c>
    </row>
    <row r="27" spans="1:7" x14ac:dyDescent="0.25">
      <c r="A27" s="42" t="s">
        <v>87</v>
      </c>
      <c r="B27" s="94">
        <v>129160886</v>
      </c>
      <c r="C27" s="58">
        <f t="shared" si="8"/>
        <v>15.744789306804408</v>
      </c>
      <c r="D27" s="94">
        <v>136046815</v>
      </c>
      <c r="E27" s="58">
        <f t="shared" si="8"/>
        <v>16.530609999998262</v>
      </c>
      <c r="F27" s="96">
        <v>132108650</v>
      </c>
      <c r="G27" s="58">
        <f t="shared" ref="G27" si="10">F27/F$22%</f>
        <v>15.707611342283499</v>
      </c>
    </row>
    <row r="28" spans="1:7" ht="30" x14ac:dyDescent="0.2">
      <c r="A28" s="40" t="s">
        <v>134</v>
      </c>
      <c r="B28" s="100">
        <v>7803784</v>
      </c>
      <c r="C28" s="110">
        <f t="shared" si="8"/>
        <v>0.95128594020182966</v>
      </c>
      <c r="D28" s="100">
        <v>10733928</v>
      </c>
      <c r="E28" s="110">
        <f t="shared" si="8"/>
        <v>1.3042449949016546</v>
      </c>
      <c r="F28" s="93">
        <v>13884400</v>
      </c>
      <c r="G28" s="110">
        <f t="shared" ref="G28" si="11">F28/F$22%</f>
        <v>1.6508438994782024</v>
      </c>
    </row>
    <row r="29" spans="1:7" ht="14.25" x14ac:dyDescent="0.2">
      <c r="A29" s="38" t="s">
        <v>89</v>
      </c>
      <c r="B29" s="92">
        <v>65200175</v>
      </c>
      <c r="C29" s="111">
        <f t="shared" si="8"/>
        <v>7.9479403551147527</v>
      </c>
      <c r="D29" s="92">
        <v>66968543</v>
      </c>
      <c r="E29" s="111">
        <f t="shared" si="8"/>
        <v>8.1371318145236522</v>
      </c>
      <c r="F29" s="92">
        <v>75350070</v>
      </c>
      <c r="G29" s="111">
        <f t="shared" ref="G29" si="12">F29/F$22%</f>
        <v>8.9590622126095134</v>
      </c>
    </row>
    <row r="30" spans="1:7" x14ac:dyDescent="0.25">
      <c r="A30" s="40" t="s">
        <v>90</v>
      </c>
      <c r="B30" s="94">
        <v>35317661</v>
      </c>
      <c r="C30" s="58">
        <f t="shared" si="8"/>
        <v>4.3052440136880374</v>
      </c>
      <c r="D30" s="94">
        <v>38634206</v>
      </c>
      <c r="E30" s="58">
        <f t="shared" si="8"/>
        <v>4.6943178496725038</v>
      </c>
      <c r="F30" s="94"/>
      <c r="G30" s="58"/>
    </row>
    <row r="31" spans="1:7" x14ac:dyDescent="0.25">
      <c r="A31" s="40" t="s">
        <v>91</v>
      </c>
      <c r="B31" s="94">
        <v>6399165</v>
      </c>
      <c r="C31" s="58">
        <f t="shared" si="8"/>
        <v>0.78006204343067942</v>
      </c>
      <c r="D31" s="94">
        <v>7636558</v>
      </c>
      <c r="E31" s="58">
        <f t="shared" si="8"/>
        <v>0.92789354929306311</v>
      </c>
      <c r="F31" s="94"/>
      <c r="G31" s="58"/>
    </row>
    <row r="32" spans="1:7" x14ac:dyDescent="0.25">
      <c r="A32" s="40" t="s">
        <v>92</v>
      </c>
      <c r="B32" s="94">
        <v>1212639</v>
      </c>
      <c r="C32" s="58">
        <f t="shared" si="8"/>
        <v>0.14782141987020739</v>
      </c>
      <c r="D32" s="94">
        <v>1280871</v>
      </c>
      <c r="E32" s="58">
        <f t="shared" si="8"/>
        <v>0.1556345068519816</v>
      </c>
      <c r="F32" s="94"/>
      <c r="G32" s="58"/>
    </row>
    <row r="33" spans="1:7" ht="30" x14ac:dyDescent="0.2">
      <c r="A33" s="40" t="s">
        <v>93</v>
      </c>
      <c r="B33" s="95">
        <v>22270710</v>
      </c>
      <c r="C33" s="110">
        <f t="shared" si="8"/>
        <v>2.7148128781258283</v>
      </c>
      <c r="D33" s="95">
        <v>19416908</v>
      </c>
      <c r="E33" s="110">
        <f t="shared" si="8"/>
        <v>2.3592859087061044</v>
      </c>
      <c r="F33" s="95"/>
      <c r="G33" s="110"/>
    </row>
    <row r="34" spans="1:7" ht="14.25" x14ac:dyDescent="0.2">
      <c r="A34" s="38" t="s">
        <v>94</v>
      </c>
      <c r="B34" s="92">
        <v>10444360</v>
      </c>
      <c r="C34" s="111">
        <f t="shared" si="8"/>
        <v>1.273173734999121</v>
      </c>
      <c r="D34" s="92">
        <v>10973811</v>
      </c>
      <c r="E34" s="111">
        <f>D34/D$22%</f>
        <v>1.3333924050679977</v>
      </c>
      <c r="F34" s="92">
        <v>8838506</v>
      </c>
      <c r="G34" s="111">
        <f t="shared" ref="G34" si="13">F34/F$22%</f>
        <v>1.050891195197595</v>
      </c>
    </row>
    <row r="35" spans="1:7" ht="14.25" x14ac:dyDescent="0.2">
      <c r="A35" s="38" t="s">
        <v>95</v>
      </c>
      <c r="B35" s="92">
        <v>736211272</v>
      </c>
      <c r="C35" s="111">
        <f t="shared" si="8"/>
        <v>89.74459468274685</v>
      </c>
      <c r="D35" s="92">
        <v>778941443</v>
      </c>
      <c r="E35" s="111">
        <f t="shared" si="8"/>
        <v>94.646664143286827</v>
      </c>
      <c r="F35" s="92">
        <f>SUM(F25,F29,F34)</f>
        <v>821372883</v>
      </c>
      <c r="G35" s="111">
        <f t="shared" ref="G35" si="14">F35/F$22%</f>
        <v>97.660569639118236</v>
      </c>
    </row>
    <row r="36" spans="1:7" x14ac:dyDescent="0.25">
      <c r="A36" s="90" t="s">
        <v>96</v>
      </c>
      <c r="B36" s="101"/>
      <c r="C36" s="101"/>
      <c r="D36" s="101"/>
      <c r="E36" s="101"/>
      <c r="F36" s="101"/>
      <c r="G36" s="101"/>
    </row>
    <row r="37" spans="1:7" ht="30" x14ac:dyDescent="0.2">
      <c r="A37" s="38" t="s">
        <v>135</v>
      </c>
      <c r="B37" s="102">
        <v>29953894</v>
      </c>
      <c r="C37" s="112">
        <f t="shared" ref="C37:E37" si="15">B37/B$22%</f>
        <v>3.6513976061479845</v>
      </c>
      <c r="D37" s="102">
        <v>21376286</v>
      </c>
      <c r="E37" s="112">
        <f t="shared" si="15"/>
        <v>2.5973636142413392</v>
      </c>
      <c r="F37" s="102">
        <v>23738473</v>
      </c>
      <c r="G37" s="112">
        <f>F37/F$22%</f>
        <v>2.8224851873309631</v>
      </c>
    </row>
    <row r="38" spans="1:7" ht="28.5" x14ac:dyDescent="0.2">
      <c r="A38" s="103" t="s">
        <v>136</v>
      </c>
      <c r="B38" s="102">
        <v>-447849</v>
      </c>
      <c r="C38" s="112">
        <f t="shared" ref="C38:E38" si="16">B38/B$22%</f>
        <v>-5.4593061139755941E-2</v>
      </c>
      <c r="D38" s="102">
        <v>134419</v>
      </c>
      <c r="E38" s="112">
        <f t="shared" si="16"/>
        <v>1.63328194459368E-2</v>
      </c>
      <c r="F38" s="102">
        <v>-2459683</v>
      </c>
      <c r="G38" s="112">
        <f t="shared" ref="G38" si="17">F38/F$22%</f>
        <v>-0.29245431384865339</v>
      </c>
    </row>
    <row r="39" spans="1:7" ht="28.5" x14ac:dyDescent="0.2">
      <c r="A39" s="38" t="s">
        <v>128</v>
      </c>
      <c r="B39" s="102">
        <v>919422</v>
      </c>
      <c r="C39" s="112">
        <f t="shared" ref="C39:E39" si="18">B39/B$22%</f>
        <v>0.11207809207843869</v>
      </c>
      <c r="D39" s="102">
        <v>1427000</v>
      </c>
      <c r="E39" s="112">
        <f t="shared" si="18"/>
        <v>0.17339017065557558</v>
      </c>
      <c r="F39" s="102">
        <v>3076296</v>
      </c>
      <c r="G39" s="112">
        <f t="shared" ref="G39" si="19">F39/F$22%</f>
        <v>0.36576909946336872</v>
      </c>
    </row>
    <row r="40" spans="1:7" ht="28.5" x14ac:dyDescent="0.2">
      <c r="A40" s="38" t="s">
        <v>137</v>
      </c>
      <c r="B40" s="102">
        <v>29</v>
      </c>
      <c r="C40" s="112">
        <f t="shared" ref="C40:E40" si="20">B40/B$22%</f>
        <v>3.53511735663789E-6</v>
      </c>
      <c r="D40" s="102">
        <v>22495</v>
      </c>
      <c r="E40" s="112">
        <f t="shared" si="20"/>
        <v>2.7332949466693573E-3</v>
      </c>
      <c r="F40" s="102"/>
      <c r="G40" s="112">
        <f t="shared" ref="G40" si="21">F40/F$22%</f>
        <v>0</v>
      </c>
    </row>
    <row r="41" spans="1:7" ht="29.25" x14ac:dyDescent="0.2">
      <c r="A41" s="104" t="s">
        <v>138</v>
      </c>
      <c r="B41" s="105">
        <v>44889113</v>
      </c>
      <c r="C41" s="113">
        <f t="shared" ref="C41:E41" si="22">B41/B$22%</f>
        <v>5.4720097410475708</v>
      </c>
      <c r="D41" s="105">
        <v>25801945</v>
      </c>
      <c r="E41" s="113">
        <f t="shared" si="22"/>
        <v>3.1351111750495972</v>
      </c>
      <c r="F41" s="105">
        <v>18092285</v>
      </c>
      <c r="G41" s="113">
        <f t="shared" ref="G41" si="23">F41/F$22%</f>
        <v>2.1511580133006101</v>
      </c>
    </row>
    <row r="42" spans="1:7" x14ac:dyDescent="0.2">
      <c r="A42" s="38" t="s">
        <v>139</v>
      </c>
      <c r="B42" s="102">
        <v>7798217</v>
      </c>
      <c r="C42" s="112">
        <f t="shared" ref="C42:E42" si="24">B42/B$22%</f>
        <v>0.9506073195699537</v>
      </c>
      <c r="D42" s="102">
        <v>8993750</v>
      </c>
      <c r="E42" s="112">
        <f t="shared" si="24"/>
        <v>1.0928015748658606</v>
      </c>
      <c r="F42" s="102">
        <v>8345416</v>
      </c>
      <c r="G42" s="112">
        <f t="shared" ref="G42" si="25">F42/F$22%</f>
        <v>0.99226319410329455</v>
      </c>
    </row>
    <row r="43" spans="1:7" ht="28.5" x14ac:dyDescent="0.2">
      <c r="A43" s="38" t="s">
        <v>140</v>
      </c>
      <c r="B43" s="102">
        <v>2719510</v>
      </c>
      <c r="C43" s="112">
        <f t="shared" ref="C43:E43" si="26">B43/B$22%</f>
        <v>0.33150989663966579</v>
      </c>
      <c r="D43" s="102">
        <v>3591019</v>
      </c>
      <c r="E43" s="112">
        <f t="shared" si="26"/>
        <v>0.43633314452516775</v>
      </c>
      <c r="F43" s="102">
        <v>5418651</v>
      </c>
      <c r="G43" s="112">
        <f t="shared" ref="G43" si="27">F43/F$22%</f>
        <v>0.64427320926734044</v>
      </c>
    </row>
    <row r="44" spans="1:7" ht="14.25" x14ac:dyDescent="0.2">
      <c r="A44" s="44" t="s">
        <v>141</v>
      </c>
      <c r="B44" s="102">
        <v>467574</v>
      </c>
      <c r="C44" s="112">
        <f t="shared" ref="C44:E44" si="28">B44/B$22%</f>
        <v>5.6997550445262231E-2</v>
      </c>
      <c r="D44" s="102">
        <v>1061779</v>
      </c>
      <c r="E44" s="112">
        <f t="shared" si="28"/>
        <v>0.12901334408444737</v>
      </c>
      <c r="F44" s="102">
        <v>422095</v>
      </c>
      <c r="G44" s="112">
        <f t="shared" ref="G44" si="29">F44/F$22%</f>
        <v>5.0186753172643532E-2</v>
      </c>
    </row>
    <row r="45" spans="1:7" ht="14.25" x14ac:dyDescent="0.2">
      <c r="A45" s="38" t="s">
        <v>142</v>
      </c>
      <c r="B45" s="102">
        <v>2146139</v>
      </c>
      <c r="C45" s="112">
        <f t="shared" ref="C45:E45" si="30">B45/B$22%</f>
        <v>0.26161562857439602</v>
      </c>
      <c r="D45" s="102">
        <v>18346018</v>
      </c>
      <c r="E45" s="112">
        <f t="shared" si="30"/>
        <v>2.229165516377198</v>
      </c>
      <c r="F45" s="102">
        <v>36957786</v>
      </c>
      <c r="G45" s="112">
        <f t="shared" ref="G45" si="31">F45/F$22%</f>
        <v>4.3942507819078189</v>
      </c>
    </row>
    <row r="46" spans="1:7" ht="14.25" x14ac:dyDescent="0.2">
      <c r="A46" s="44" t="s">
        <v>143</v>
      </c>
      <c r="B46" s="102">
        <v>24526</v>
      </c>
      <c r="C46" s="112">
        <f t="shared" ref="C46:E46" si="32">B46/B$22%</f>
        <v>2.989734078927617E-3</v>
      </c>
      <c r="D46" s="102">
        <v>4755</v>
      </c>
      <c r="E46" s="112">
        <f t="shared" si="32"/>
        <v>5.7776472422372941E-4</v>
      </c>
      <c r="F46" s="102"/>
      <c r="G46" s="112">
        <f t="shared" ref="G46" si="33">F46/F$22%</f>
        <v>0</v>
      </c>
    </row>
    <row r="47" spans="1:7" ht="28.5" x14ac:dyDescent="0.2">
      <c r="A47" s="38" t="s">
        <v>144</v>
      </c>
      <c r="B47" s="102">
        <v>84129245</v>
      </c>
      <c r="C47" s="112">
        <f t="shared" ref="C47:E47" si="34">B47/B$22%</f>
        <v>10.255405317253153</v>
      </c>
      <c r="D47" s="102">
        <v>44057920</v>
      </c>
      <c r="E47" s="112">
        <f t="shared" si="34"/>
        <v>5.3533358567131719</v>
      </c>
      <c r="F47" s="102">
        <f>SUM(F37,F38,F39,F40,F41,F42,F43,F44)-F45-F46</f>
        <v>19675747</v>
      </c>
      <c r="G47" s="112">
        <f t="shared" ref="G47" si="35">F47/F$22%</f>
        <v>2.3394303608817482</v>
      </c>
    </row>
    <row r="49" spans="1:6" x14ac:dyDescent="0.25">
      <c r="A49" s="106" t="s">
        <v>145</v>
      </c>
      <c r="B49" s="88">
        <v>0</v>
      </c>
      <c r="D49" s="88">
        <v>0</v>
      </c>
      <c r="F49" s="88">
        <v>0</v>
      </c>
    </row>
    <row r="51" spans="1:6" x14ac:dyDescent="0.25">
      <c r="A51" s="106" t="s">
        <v>147</v>
      </c>
    </row>
  </sheetData>
  <mergeCells count="6">
    <mergeCell ref="A4:F4"/>
    <mergeCell ref="A3:F3"/>
    <mergeCell ref="A1:F1"/>
    <mergeCell ref="B6:C6"/>
    <mergeCell ref="D6:E6"/>
    <mergeCell ref="F6:G6"/>
  </mergeCells>
  <pageMargins left="0.7" right="0.7" top="0.75" bottom="0.75" header="0.3" footer="0.3"/>
  <pageSetup paperSize="9" scale="67" orientation="portrait" r:id="rId1"/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ДДН!</vt:lpstr>
      <vt:lpstr>Баланс-ДДН</vt:lpstr>
      <vt:lpstr>Динамика!</vt:lpstr>
      <vt:lpstr>Справочно</vt:lpstr>
      <vt:lpstr>Воронежская область</vt:lpstr>
      <vt:lpstr>'Баланс-ДДН'!Заголовки_для_печати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</dc:creator>
  <cp:lastModifiedBy>Елена В. Парахина</cp:lastModifiedBy>
  <cp:lastPrinted>2019-08-18T08:15:20Z</cp:lastPrinted>
  <dcterms:created xsi:type="dcterms:W3CDTF">2001-05-23T09:58:55Z</dcterms:created>
  <dcterms:modified xsi:type="dcterms:W3CDTF">2019-08-18T08:15:54Z</dcterms:modified>
</cp:coreProperties>
</file>