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330" windowWidth="11295" windowHeight="6195" tabRatio="559" activeTab="2"/>
  </bookViews>
  <sheets>
    <sheet name="СФБ " sheetId="15" r:id="rId1"/>
    <sheet name="Прибыль" sheetId="3" r:id="rId2"/>
    <sheet name="НДФЛ" sheetId="18" r:id="rId3"/>
    <sheet name="Акциз" sheetId="14" r:id="rId4"/>
    <sheet name="по предприятиям!" sheetId="13" r:id="rId5"/>
    <sheet name="СФБ-2018" sheetId="25" r:id="rId6"/>
    <sheet name="Налогооблагаемая прибыль-2019" sheetId="22" r:id="rId7"/>
    <sheet name="акциз 2019" sheetId="26" r:id="rId8"/>
    <sheet name="налог на прибыль 05-2019" sheetId="27" r:id="rId9"/>
  </sheets>
  <definedNames>
    <definedName name="_xlnm.Print_Titles" localSheetId="0">'СФБ '!$5:$6</definedName>
    <definedName name="_xlnm.Print_Area" localSheetId="6">'Налогооблагаемая прибыль-2019'!$A$1:$L$48</definedName>
  </definedNames>
  <calcPr calcId="125725"/>
</workbook>
</file>

<file path=xl/calcChain.xml><?xml version="1.0" encoding="utf-8"?>
<calcChain xmlns="http://schemas.openxmlformats.org/spreadsheetml/2006/main">
  <c r="G7" i="18"/>
  <c r="H7" s="1"/>
  <c r="H8" s="1"/>
  <c r="G8"/>
  <c r="D19" i="3"/>
  <c r="E19"/>
  <c r="F19"/>
  <c r="G19"/>
  <c r="H19"/>
  <c r="C19"/>
  <c r="D21" i="15"/>
  <c r="E21" s="1"/>
  <c r="F21" s="1"/>
  <c r="G21" s="1"/>
  <c r="E35" l="1"/>
  <c r="F35"/>
  <c r="G35"/>
  <c r="D35"/>
  <c r="F16" i="3"/>
  <c r="G16"/>
  <c r="H16"/>
  <c r="F17"/>
  <c r="G17"/>
  <c r="H17"/>
  <c r="E17"/>
  <c r="E16"/>
  <c r="H14"/>
  <c r="C17"/>
  <c r="C16"/>
  <c r="C14" s="1"/>
  <c r="E9"/>
  <c r="F9"/>
  <c r="G9"/>
  <c r="H9"/>
  <c r="C9"/>
  <c r="D8" i="18"/>
  <c r="D10" s="1"/>
  <c r="D11" s="1"/>
  <c r="D17" s="1"/>
  <c r="D20" s="1"/>
  <c r="C8"/>
  <c r="C10" s="1"/>
  <c r="C11" s="1"/>
  <c r="C17" s="1"/>
  <c r="C20" s="1"/>
  <c r="D25" i="15"/>
  <c r="E25"/>
  <c r="F25"/>
  <c r="G25"/>
  <c r="C25"/>
  <c r="D18"/>
  <c r="E18"/>
  <c r="F18"/>
  <c r="G18"/>
  <c r="C18"/>
  <c r="E43" i="27"/>
  <c r="G43" s="1"/>
  <c r="E42"/>
  <c r="E41"/>
  <c r="G41" s="1"/>
  <c r="E40"/>
  <c r="G40" s="1"/>
  <c r="E39"/>
  <c r="G39" s="1"/>
  <c r="E38"/>
  <c r="E37"/>
  <c r="G37" s="1"/>
  <c r="E36"/>
  <c r="G36" s="1"/>
  <c r="E35"/>
  <c r="G35" s="1"/>
  <c r="E34"/>
  <c r="E33"/>
  <c r="G33" s="1"/>
  <c r="E32"/>
  <c r="G32" s="1"/>
  <c r="E31"/>
  <c r="G31" s="1"/>
  <c r="E30"/>
  <c r="E29"/>
  <c r="G29" s="1"/>
  <c r="E28"/>
  <c r="G28" s="1"/>
  <c r="E27"/>
  <c r="G27" s="1"/>
  <c r="E26"/>
  <c r="E25"/>
  <c r="G25" s="1"/>
  <c r="E24"/>
  <c r="G24" s="1"/>
  <c r="E23"/>
  <c r="G23" s="1"/>
  <c r="E22"/>
  <c r="E21"/>
  <c r="G21" s="1"/>
  <c r="E20"/>
  <c r="G20" s="1"/>
  <c r="E19"/>
  <c r="G19" s="1"/>
  <c r="E18"/>
  <c r="E17"/>
  <c r="G17" s="1"/>
  <c r="E16"/>
  <c r="G16" s="1"/>
  <c r="E15"/>
  <c r="G15" s="1"/>
  <c r="E14"/>
  <c r="E13"/>
  <c r="G13" s="1"/>
  <c r="E12"/>
  <c r="G12" s="1"/>
  <c r="E11"/>
  <c r="G11" s="1"/>
  <c r="E10"/>
  <c r="E9"/>
  <c r="G9" s="1"/>
  <c r="AJ38" i="25"/>
  <c r="AI38"/>
  <c r="AG38"/>
  <c r="AF38"/>
  <c r="AE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J38"/>
  <c r="I38"/>
  <c r="H38"/>
  <c r="F38"/>
  <c r="D38"/>
  <c r="C38"/>
  <c r="AD37"/>
  <c r="K37"/>
  <c r="E37"/>
  <c r="AH37" s="1"/>
  <c r="G37"/>
  <c r="AD36"/>
  <c r="K36"/>
  <c r="G36"/>
  <c r="E36"/>
  <c r="AH36" s="1"/>
  <c r="AD35"/>
  <c r="K35"/>
  <c r="G35"/>
  <c r="E35"/>
  <c r="AH35" s="1"/>
  <c r="AD34"/>
  <c r="K34"/>
  <c r="E34" s="1"/>
  <c r="AH34" s="1"/>
  <c r="G34"/>
  <c r="AD33"/>
  <c r="K33"/>
  <c r="G33"/>
  <c r="E33"/>
  <c r="AD32"/>
  <c r="K32"/>
  <c r="E32" s="1"/>
  <c r="G32"/>
  <c r="AD31"/>
  <c r="K31"/>
  <c r="E31" s="1"/>
  <c r="AH31" s="1"/>
  <c r="G31"/>
  <c r="AD30"/>
  <c r="K30"/>
  <c r="E30" s="1"/>
  <c r="G30"/>
  <c r="AD29"/>
  <c r="K29"/>
  <c r="E29"/>
  <c r="AH29" s="1"/>
  <c r="G29"/>
  <c r="AD28"/>
  <c r="K28"/>
  <c r="G28"/>
  <c r="E28"/>
  <c r="AH28" s="1"/>
  <c r="AD27"/>
  <c r="K27"/>
  <c r="G27"/>
  <c r="E27"/>
  <c r="AH27" s="1"/>
  <c r="AD26"/>
  <c r="K26"/>
  <c r="E26" s="1"/>
  <c r="AH26" s="1"/>
  <c r="G26"/>
  <c r="AD25"/>
  <c r="K25"/>
  <c r="E25"/>
  <c r="AH25" s="1"/>
  <c r="G25"/>
  <c r="AD24"/>
  <c r="K24"/>
  <c r="G24"/>
  <c r="E24"/>
  <c r="AD23"/>
  <c r="K23"/>
  <c r="G23"/>
  <c r="E23"/>
  <c r="AD22"/>
  <c r="K22"/>
  <c r="E22" s="1"/>
  <c r="AH22" s="1"/>
  <c r="G22"/>
  <c r="AD21"/>
  <c r="K21"/>
  <c r="E21"/>
  <c r="AH21" s="1"/>
  <c r="G21"/>
  <c r="AD20"/>
  <c r="K20"/>
  <c r="G20"/>
  <c r="E20"/>
  <c r="AH20" s="1"/>
  <c r="AD19"/>
  <c r="K19"/>
  <c r="G19"/>
  <c r="E19"/>
  <c r="AH19" s="1"/>
  <c r="AD18"/>
  <c r="K18"/>
  <c r="E18" s="1"/>
  <c r="AH18" s="1"/>
  <c r="G18"/>
  <c r="AD17"/>
  <c r="K17"/>
  <c r="E17"/>
  <c r="AH17" s="1"/>
  <c r="G17"/>
  <c r="AD16"/>
  <c r="K16"/>
  <c r="G16"/>
  <c r="E16"/>
  <c r="AD15"/>
  <c r="K15"/>
  <c r="G15"/>
  <c r="E15"/>
  <c r="AD14"/>
  <c r="K14"/>
  <c r="E14" s="1"/>
  <c r="AH14" s="1"/>
  <c r="G14"/>
  <c r="AD13"/>
  <c r="K13"/>
  <c r="E13"/>
  <c r="AH13" s="1"/>
  <c r="G13"/>
  <c r="AD12"/>
  <c r="K12"/>
  <c r="G12"/>
  <c r="E12"/>
  <c r="AD11"/>
  <c r="K11"/>
  <c r="G11"/>
  <c r="E11"/>
  <c r="AH11" s="1"/>
  <c r="AD10"/>
  <c r="K10"/>
  <c r="E10" s="1"/>
  <c r="AH10" s="1"/>
  <c r="G10"/>
  <c r="AD9"/>
  <c r="K9"/>
  <c r="E9"/>
  <c r="AH9" s="1"/>
  <c r="G9"/>
  <c r="AD8"/>
  <c r="K8"/>
  <c r="G8"/>
  <c r="E8"/>
  <c r="AD7"/>
  <c r="K7"/>
  <c r="G7"/>
  <c r="E7"/>
  <c r="AD6"/>
  <c r="K6"/>
  <c r="E6" s="1"/>
  <c r="G6"/>
  <c r="AD5"/>
  <c r="K5"/>
  <c r="E5"/>
  <c r="AH5" s="1"/>
  <c r="G5"/>
  <c r="AD4"/>
  <c r="AD38" s="1"/>
  <c r="K4"/>
  <c r="K38" s="1"/>
  <c r="G4"/>
  <c r="E4"/>
  <c r="AH4" s="1"/>
  <c r="H3" i="18"/>
  <c r="G3"/>
  <c r="F3"/>
  <c r="E3"/>
  <c r="H10"/>
  <c r="H11" s="1"/>
  <c r="H17" s="1"/>
  <c r="G10"/>
  <c r="G11" s="1"/>
  <c r="G17" s="1"/>
  <c r="G18" s="1"/>
  <c r="F8"/>
  <c r="F10" s="1"/>
  <c r="F11" s="1"/>
  <c r="F17" s="1"/>
  <c r="F18" s="1"/>
  <c r="E8"/>
  <c r="E10" s="1"/>
  <c r="E11" s="1"/>
  <c r="E17" s="1"/>
  <c r="AH7" i="25" l="1"/>
  <c r="AH8"/>
  <c r="AH15"/>
  <c r="AH16"/>
  <c r="AH23"/>
  <c r="AH24"/>
  <c r="AH30"/>
  <c r="AH32"/>
  <c r="AH33"/>
  <c r="G38"/>
  <c r="AH12"/>
  <c r="G20" i="18"/>
  <c r="F17" i="15"/>
  <c r="F13" s="1"/>
  <c r="F36" s="1"/>
  <c r="F39" s="1"/>
  <c r="AL4" i="25"/>
  <c r="AK4"/>
  <c r="AK27"/>
  <c r="AL27"/>
  <c r="AK35"/>
  <c r="AL35"/>
  <c r="AL11"/>
  <c r="AK11"/>
  <c r="F20" i="18"/>
  <c r="E17" i="15"/>
  <c r="AK7" i="25"/>
  <c r="AL7"/>
  <c r="AK23"/>
  <c r="AL23"/>
  <c r="AL33"/>
  <c r="AK33"/>
  <c r="AL19"/>
  <c r="AK19"/>
  <c r="G17" i="15"/>
  <c r="G13" s="1"/>
  <c r="G36" s="1"/>
  <c r="G39" s="1"/>
  <c r="H18" i="18"/>
  <c r="H20" s="1"/>
  <c r="AK15" i="25"/>
  <c r="AL15"/>
  <c r="F14" i="3"/>
  <c r="E20" i="18"/>
  <c r="D17" i="15"/>
  <c r="D13" s="1"/>
  <c r="D36" s="1"/>
  <c r="D39" s="1"/>
  <c r="E14" i="3"/>
  <c r="G14"/>
  <c r="E13" i="15"/>
  <c r="E36" s="1"/>
  <c r="E39" s="1"/>
  <c r="C13"/>
  <c r="C36" s="1"/>
  <c r="C39" s="1"/>
  <c r="AK5" i="25"/>
  <c r="AL5"/>
  <c r="AL10"/>
  <c r="AK10"/>
  <c r="AK14"/>
  <c r="AL14"/>
  <c r="AK17"/>
  <c r="AL17"/>
  <c r="AK22"/>
  <c r="AL22"/>
  <c r="AL25"/>
  <c r="AK25"/>
  <c r="AK29"/>
  <c r="AL29"/>
  <c r="AK30"/>
  <c r="AL30"/>
  <c r="AL32"/>
  <c r="AK32"/>
  <c r="AK34"/>
  <c r="AL34"/>
  <c r="AK37"/>
  <c r="AL37"/>
  <c r="AH6"/>
  <c r="E38"/>
  <c r="AL9"/>
  <c r="AK9"/>
  <c r="AK13"/>
  <c r="AL13"/>
  <c r="AK18"/>
  <c r="AL18"/>
  <c r="AK21"/>
  <c r="AL21"/>
  <c r="AL26"/>
  <c r="AK26"/>
  <c r="AK8"/>
  <c r="AL8"/>
  <c r="AL12"/>
  <c r="AK12"/>
  <c r="AK16"/>
  <c r="AL16"/>
  <c r="AL20"/>
  <c r="AK20"/>
  <c r="AK24"/>
  <c r="AL24"/>
  <c r="AL28"/>
  <c r="AK28"/>
  <c r="AL31"/>
  <c r="AK31"/>
  <c r="AL36"/>
  <c r="AK36"/>
  <c r="E19" i="18"/>
  <c r="G19"/>
  <c r="F19"/>
  <c r="H19"/>
  <c r="G10" i="27"/>
  <c r="G14"/>
  <c r="G18"/>
  <c r="G22"/>
  <c r="G26"/>
  <c r="G30"/>
  <c r="G34"/>
  <c r="G38"/>
  <c r="G42"/>
  <c r="AK6" i="25" l="1"/>
  <c r="AL6"/>
  <c r="AH38"/>
  <c r="AK38" l="1"/>
  <c r="AL38"/>
</calcChain>
</file>

<file path=xl/sharedStrings.xml><?xml version="1.0" encoding="utf-8"?>
<sst xmlns="http://schemas.openxmlformats.org/spreadsheetml/2006/main" count="487" uniqueCount="271">
  <si>
    <t>Показатели</t>
  </si>
  <si>
    <t xml:space="preserve">Единица </t>
  </si>
  <si>
    <t>оценка</t>
  </si>
  <si>
    <t>прогноз</t>
  </si>
  <si>
    <t>измерения</t>
  </si>
  <si>
    <t xml:space="preserve">    в том числе:</t>
  </si>
  <si>
    <t>отчет</t>
  </si>
  <si>
    <t>в том числе:</t>
  </si>
  <si>
    <t>Расчет</t>
  </si>
  <si>
    <t>(по предприятию)</t>
  </si>
  <si>
    <t>1 . Объем производства, тыс. дал</t>
  </si>
  <si>
    <t>2. Облагаемый объем, тыс. дал</t>
  </si>
  <si>
    <t>в том числе</t>
  </si>
  <si>
    <t>по предприятию</t>
  </si>
  <si>
    <t>поступлений акциза на спирт этиловый</t>
  </si>
  <si>
    <t>поступлений акциза на водку и ликеро-водочную продукцию</t>
  </si>
  <si>
    <t>поступлений акциза на вина и винные напитки</t>
  </si>
  <si>
    <t>поступлений акциза на пиво</t>
  </si>
  <si>
    <t xml:space="preserve">в том числе: </t>
  </si>
  <si>
    <r>
      <t xml:space="preserve"> - крепкостью __</t>
    </r>
    <r>
      <rPr>
        <sz val="10"/>
        <rFont val="Symbol"/>
        <family val="1"/>
        <charset val="2"/>
      </rPr>
      <t></t>
    </r>
  </si>
  <si>
    <t>тыс.руб.</t>
  </si>
  <si>
    <t>Приложение № 1</t>
  </si>
  <si>
    <t>ИНН</t>
  </si>
  <si>
    <t>Адрес</t>
  </si>
  <si>
    <t>Аннинский</t>
  </si>
  <si>
    <t>Бобровский</t>
  </si>
  <si>
    <t>Богучарский</t>
  </si>
  <si>
    <t>Бутурлиновский</t>
  </si>
  <si>
    <t>Верхнемамонский</t>
  </si>
  <si>
    <t>Верхнехавский</t>
  </si>
  <si>
    <t>Воробьевский</t>
  </si>
  <si>
    <t>Грибановский</t>
  </si>
  <si>
    <t>Калачеевский</t>
  </si>
  <si>
    <t>Каменский</t>
  </si>
  <si>
    <t>Кантемировский</t>
  </si>
  <si>
    <t>Каширский</t>
  </si>
  <si>
    <t>Лискинский</t>
  </si>
  <si>
    <t>Нижнедевицкий</t>
  </si>
  <si>
    <t>Новоусманский</t>
  </si>
  <si>
    <t>Новохоперский</t>
  </si>
  <si>
    <t>Ольховатский</t>
  </si>
  <si>
    <t>Острогожский</t>
  </si>
  <si>
    <t>Павловский</t>
  </si>
  <si>
    <t>Панинский</t>
  </si>
  <si>
    <t>Петропавловский</t>
  </si>
  <si>
    <t>Поворинский</t>
  </si>
  <si>
    <t>Подгоренский</t>
  </si>
  <si>
    <t>Рамонский</t>
  </si>
  <si>
    <t>Репьевский</t>
  </si>
  <si>
    <t>Россошанский</t>
  </si>
  <si>
    <t>Семилукский</t>
  </si>
  <si>
    <t>Таловский</t>
  </si>
  <si>
    <t>Терновский</t>
  </si>
  <si>
    <t>Хохольский</t>
  </si>
  <si>
    <t>Эртильский</t>
  </si>
  <si>
    <t>г.Нововоронеж</t>
  </si>
  <si>
    <t>г.Воронеж</t>
  </si>
  <si>
    <t>Итого по области</t>
  </si>
  <si>
    <t>Аннинский муниципальный район</t>
  </si>
  <si>
    <t>Бутурлиновский муниципальный район</t>
  </si>
  <si>
    <t>Верхнехавский муниципальный район</t>
  </si>
  <si>
    <t>Калачеевский муниципальный район</t>
  </si>
  <si>
    <t>Лискинский муниципальный район</t>
  </si>
  <si>
    <t>Новоусманский муниципальный район</t>
  </si>
  <si>
    <t>Новохоперский муниципальный район</t>
  </si>
  <si>
    <t>Острогожский муниципальный район</t>
  </si>
  <si>
    <t>Панинский муниципальный район</t>
  </si>
  <si>
    <t>Рамонский муниципальный район</t>
  </si>
  <si>
    <t>Россошанский муниципальный район</t>
  </si>
  <si>
    <t>Город Воронеж</t>
  </si>
  <si>
    <t>Город Борисоглебск</t>
  </si>
  <si>
    <t>Город Нововоронеж</t>
  </si>
  <si>
    <t>Наименование муниципальных районов, городских округов</t>
  </si>
  <si>
    <t>Налогооблагаемая прибыль предприятий, зарегистрированных на территории муниципального образования, тыс.руб.</t>
  </si>
  <si>
    <t>1. Налогооблагаемая прибыль предприятий, ВСЕГО            (по форме 5-ПМ УФНС)</t>
  </si>
  <si>
    <t>прибыль (+)</t>
  </si>
  <si>
    <t>убыток (-)</t>
  </si>
  <si>
    <t>Налогооблагаемая прибыль предприятий</t>
  </si>
  <si>
    <t>Организация</t>
  </si>
  <si>
    <t xml:space="preserve">Единица измерения: тыс. руб. </t>
  </si>
  <si>
    <t>Вид экономической деятельности по ОКВЭД</t>
  </si>
  <si>
    <t>Главный бухгалтер</t>
  </si>
  <si>
    <t>телефон</t>
  </si>
  <si>
    <t>электронная почта</t>
  </si>
  <si>
    <t xml:space="preserve">Руководитель </t>
  </si>
  <si>
    <t>Налогооблагаемая прибыль</t>
  </si>
  <si>
    <t>Налог на прибыль в бюджет Воронежской области (по ставке 18%)</t>
  </si>
  <si>
    <t>Форма запроса по наиболее значимым предприятиям, расположенным на территории муниципального образования</t>
  </si>
  <si>
    <t xml:space="preserve">Форма должна быть заполнена по наиболее значимым предприятиям МО </t>
  </si>
  <si>
    <t>КПП</t>
  </si>
  <si>
    <t>официальный сайт</t>
  </si>
  <si>
    <t>По сахарным заводам информация должна быть  обязательно</t>
  </si>
  <si>
    <t xml:space="preserve"> (в ценах соответствующих лет по полному кругу предприятий)</t>
  </si>
  <si>
    <t>Х</t>
  </si>
  <si>
    <t>Налогооблагаемая прибыль по обособленным подразделениям предприятий (филиалам) и консолидированным группам налогоплательщиков (КГН)</t>
  </si>
  <si>
    <t xml:space="preserve"> - налог на прибыль по обособленным предприятиям (филиалам)</t>
  </si>
  <si>
    <t>2. Сальдированный финансовый результат деятельности организаций (прибыль минус убыток) по крупным и средним организациям</t>
  </si>
  <si>
    <t>3. Ставка акциза, руб/дал</t>
  </si>
  <si>
    <t>4. Сумма акциза, тыс. руб</t>
  </si>
  <si>
    <t>5. Собираемость, %</t>
  </si>
  <si>
    <t>6. Поступление акциза в бюджет, тыс. руб.</t>
  </si>
  <si>
    <t>Приложение № 3-б</t>
  </si>
  <si>
    <t>1 . Объем производства и реализации водки и ликероводочных изделий, тыс. дал</t>
  </si>
  <si>
    <t xml:space="preserve"> - содержание спирта свыше 9%</t>
  </si>
  <si>
    <t>2. Содержание абсолютного спирта, тыс. дал</t>
  </si>
  <si>
    <t>4. Сумма акциза, тыс.руб.</t>
  </si>
  <si>
    <t>6. Зачет по спирту, тыс.руб.</t>
  </si>
  <si>
    <t>7.Собираемость, %</t>
  </si>
  <si>
    <t>8. Поступление акциза в бюджет, тыс. руб.</t>
  </si>
  <si>
    <t>Приложение № 3-в</t>
  </si>
  <si>
    <t>3. Содержание абсолютного спирта, тыс. дал</t>
  </si>
  <si>
    <t>4. Ставка акциза, руб/дал</t>
  </si>
  <si>
    <t>5. Сумма акциза, тыс.руб.</t>
  </si>
  <si>
    <t>7. Собираемость, %</t>
  </si>
  <si>
    <t>- областной бюджет</t>
  </si>
  <si>
    <t>- местный бюджет</t>
  </si>
  <si>
    <t>4.Сумма акциза, тыс. руб</t>
  </si>
  <si>
    <t>Сводная финансовая обеспеченность</t>
  </si>
  <si>
    <t>VIII. Финансы</t>
  </si>
  <si>
    <t xml:space="preserve"> (в ценах соответствующих лет)</t>
  </si>
  <si>
    <r>
      <t xml:space="preserve">1. Прибыль  </t>
    </r>
    <r>
      <rPr>
        <b/>
        <sz val="9"/>
        <rFont val="Times New Roman"/>
        <family val="1"/>
        <charset val="204"/>
      </rPr>
      <t xml:space="preserve"> по крупным и средним предприятиям</t>
    </r>
  </si>
  <si>
    <t>2. Амортизационные отчисления</t>
  </si>
  <si>
    <t>3. Налоговые доходы (без налога на прибыль)</t>
  </si>
  <si>
    <t>из них:</t>
  </si>
  <si>
    <t>Налог на добавленную стоимость</t>
  </si>
  <si>
    <t>Акцизы</t>
  </si>
  <si>
    <t>Налог на доходы с физических лиц</t>
  </si>
  <si>
    <t>Налоги на имущество</t>
  </si>
  <si>
    <t>Налог на имущество физических лиц</t>
  </si>
  <si>
    <t xml:space="preserve">Налог на имущество организаций </t>
  </si>
  <si>
    <t xml:space="preserve">Транспортный налог </t>
  </si>
  <si>
    <t xml:space="preserve">Налог на игорный бизнес </t>
  </si>
  <si>
    <t xml:space="preserve">Земельный налог </t>
  </si>
  <si>
    <t>Налоги на совокупный доход</t>
  </si>
  <si>
    <t xml:space="preserve"> - единый налог, взимаемый в связи с применением упрощенной системы налогообложения, учета и отчетности</t>
  </si>
  <si>
    <t xml:space="preserve"> - единый налог на вмененный доход для определения видов деятельности</t>
  </si>
  <si>
    <t xml:space="preserve"> - единый сельскохозяйственный налог</t>
  </si>
  <si>
    <t xml:space="preserve"> - налог, взимаемый в связи с применением патентной системы налогообложения</t>
  </si>
  <si>
    <t>Налоги, сборы и регулярные платежи за пользование природными ресурсами</t>
  </si>
  <si>
    <t>Государственная пошлина</t>
  </si>
  <si>
    <t xml:space="preserve">Прочие налоги и сборы </t>
  </si>
  <si>
    <t>4. Неналоговые доходы</t>
  </si>
  <si>
    <t>5. Отчисления на социальные нужды в  государственные внебюджетные фонды</t>
  </si>
  <si>
    <t>Итого доходов (п.1+п.2+п.3+п.4+п.5)</t>
  </si>
  <si>
    <t>тыс. чел.</t>
  </si>
  <si>
    <t>Собственная финансовая обеспеченность                                                    (Итого доходов :  численность населения)</t>
  </si>
  <si>
    <t>руб.</t>
  </si>
  <si>
    <t>Приложение № 2</t>
  </si>
  <si>
    <t>Единица  измерения</t>
  </si>
  <si>
    <t xml:space="preserve">тыс. рублей </t>
  </si>
  <si>
    <t xml:space="preserve"> %</t>
  </si>
  <si>
    <t>Муниципальные образования Воронежской области</t>
  </si>
  <si>
    <t>Акцизы, ВСЕГО</t>
  </si>
  <si>
    <t>Акцизы на нефтепродукты (10%)</t>
  </si>
  <si>
    <t>Акцизы на алкоголь</t>
  </si>
  <si>
    <t>Налоги на имущество ВСЕГО</t>
  </si>
  <si>
    <t>Налоги на имущество физических лиц</t>
  </si>
  <si>
    <t>Налог на имущество организаций</t>
  </si>
  <si>
    <t xml:space="preserve"> - единый налог, взимаемый в связи с применением упрощенной системы налогообложения</t>
  </si>
  <si>
    <t>Налог на добычу полезных ископаемых</t>
  </si>
  <si>
    <t>водный налог</t>
  </si>
  <si>
    <t>ДФ</t>
  </si>
  <si>
    <t>УФНС</t>
  </si>
  <si>
    <t>Пенсионный фонд  (факт)</t>
  </si>
  <si>
    <t>г.Борисоглебск</t>
  </si>
  <si>
    <t>Единицы измерения: Тысяча рублей</t>
  </si>
  <si>
    <t>Наблюдаемые статьи (сводно)</t>
  </si>
  <si>
    <t>Наблюдаемые ОКТМО (сводно)</t>
  </si>
  <si>
    <t>Акцизы по подакцизным товарам (продукции), производимым на территории Российской Федерации</t>
  </si>
  <si>
    <t>Акцизы на этиловый спирт из пищевого или непищевого сырья, в том числе денатурированный этиловый спирт, спирт-сырец, дистилляты винный, виноградный, плодовый, коньячный, кальвадосный, висковый, производимый на территории Российской Федерации</t>
  </si>
  <si>
    <t>Акцизы на спиртосодержащую продукцию, производимую на территории Российской Федерации</t>
  </si>
  <si>
    <t>Акцизы на пиво, производимое на территории Российской Федерации</t>
  </si>
  <si>
    <t>Акцизы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производимую на территории Российской Федерации</t>
  </si>
  <si>
    <t>Акцизы на сидр, пуаре, медовуху, производимые на территории Российской Федерации</t>
  </si>
  <si>
    <t>Сводная таблица  показателей</t>
  </si>
  <si>
    <t xml:space="preserve">для оценки налогового потенциала муниципальных районов и городских округов области </t>
  </si>
  <si>
    <t>№ п/п</t>
  </si>
  <si>
    <t>Налоговая база по прибыли</t>
  </si>
  <si>
    <t>2020 год (прогноз)</t>
  </si>
  <si>
    <t>Налогооблагаемая прибыль по обособленным предприятиям (филиалам) и КГН, тыс.руб.</t>
  </si>
  <si>
    <t>1. Фонд оплаты труда</t>
  </si>
  <si>
    <t>2. Суммы, исключаемые из совокупного дохода физических лиц (налоговые вычеты)</t>
  </si>
  <si>
    <t>4. Налоговая ставка, 13%</t>
  </si>
  <si>
    <t>7.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РФ</t>
  </si>
  <si>
    <t>8. Налог на доходы физических лиц с доходов, полученных физическими лицами в соответствии со статьей 228 Налогового Кодекса РФ</t>
  </si>
  <si>
    <t>9.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РФ</t>
  </si>
  <si>
    <t>10. Сумма исчисленного налога на доходы в виде дивидендов (из формы 7-НДФЛ)</t>
  </si>
  <si>
    <t>11. Отработка недоимки (реструктуризация)</t>
  </si>
  <si>
    <t>3. Облагаемый валовый совокупный доход (п.1-п.2)</t>
  </si>
  <si>
    <t>12. ИТОГО поступило налога на доходы физических  лиц (п.6+п.7+п.8+п.9+п.10+п.11)</t>
  </si>
  <si>
    <t>Среднегодовая численность населения</t>
  </si>
  <si>
    <t xml:space="preserve"> - налог на  прибыль предприятий, зарегистрированных на территории мун. района (городского округа) </t>
  </si>
  <si>
    <t xml:space="preserve">Налогооблагаемая прибыль предприятий, зарегистрированных на территории муниципального образования (форма 5-ПМ УФНС) </t>
  </si>
  <si>
    <t>из них: в бюджет муниципального района (городского округа)</t>
  </si>
  <si>
    <t>Ставки акциза установлены статьёй 193 Налогового кодекса Российской Федерации</t>
  </si>
  <si>
    <t>Приложение № 3-а.</t>
  </si>
  <si>
    <t>Приложение № 3-г</t>
  </si>
  <si>
    <t>форму не изменять!</t>
  </si>
  <si>
    <t>6. Сумма налога фактически поступившего (= п.5 минус сумма возможной недоимки)</t>
  </si>
  <si>
    <t>2021 год (прогноз)</t>
  </si>
  <si>
    <t>Предварительная информация по итогам 7 месяцев будет уточнена!</t>
  </si>
  <si>
    <t>Прибыль прибыльных предприятий (по крупным и средним предприятиям) Шифр 1126</t>
  </si>
  <si>
    <t>Налоговые доходы (без налога на прибыль)</t>
  </si>
  <si>
    <t>Неналоговые доходы</t>
  </si>
  <si>
    <t>Отчисления на социальные нужды в  государственные внебюджетные фонды (прогноз районов)</t>
  </si>
  <si>
    <r>
      <t>Фонд социального страхования</t>
    </r>
    <r>
      <rPr>
        <sz val="8"/>
        <color indexed="10"/>
        <rFont val="Times New Roman"/>
        <family val="1"/>
        <charset val="204"/>
      </rPr>
      <t xml:space="preserve"> </t>
    </r>
  </si>
  <si>
    <t xml:space="preserve">ОМС         </t>
  </si>
  <si>
    <t>Среднедушевая финансовая обеспеченность  (с учетом  прибыли прибыльных предп.)</t>
  </si>
  <si>
    <t>Среднегодовая численность за 2014 год  расчетно</t>
  </si>
  <si>
    <t>Аналитические модели: Расчёты с бюджетом (2018) (Витрина данных "Расчёты с бюджетом" (2018 год))</t>
  </si>
  <si>
    <t>1 полугодие 2019 года</t>
  </si>
  <si>
    <t>2. Налог на прибыль в территориальный бюджет (ставка 17%)</t>
  </si>
  <si>
    <t>факт</t>
  </si>
  <si>
    <r>
      <t>Сводный финансовый баланс за 2018 год (</t>
    </r>
    <r>
      <rPr>
        <b/>
        <sz val="14"/>
        <color indexed="60"/>
        <rFont val="Times New Roman"/>
        <family val="1"/>
        <charset val="204"/>
      </rPr>
      <t>предварительный отчет</t>
    </r>
    <r>
      <rPr>
        <b/>
        <sz val="14"/>
        <rFont val="Times New Roman"/>
        <family val="1"/>
        <charset val="204"/>
      </rPr>
      <t>) для рейтинга</t>
    </r>
  </si>
  <si>
    <t>% роста 2018 к 2017 г.г.</t>
  </si>
  <si>
    <t>% исполнения от прогноза района на 2018 год</t>
  </si>
  <si>
    <t>Данные из прогнозов района на 2018 год</t>
  </si>
  <si>
    <t>СФБ за 2017 год</t>
  </si>
  <si>
    <r>
      <t xml:space="preserve">Амортизационные отчисления (прогноз) </t>
    </r>
    <r>
      <rPr>
        <sz val="8"/>
        <color indexed="10"/>
        <rFont val="Times New Roman"/>
        <family val="1"/>
        <charset val="204"/>
      </rPr>
      <t xml:space="preserve"> Отчет после 09.08.2019</t>
    </r>
  </si>
  <si>
    <t>2019 год (оценка)</t>
  </si>
  <si>
    <t>2022 год (прогноз)</t>
  </si>
  <si>
    <t xml:space="preserve">  на 11.07.2019</t>
  </si>
  <si>
    <t>на 2020 год и прогноз на 2021-2022 годы</t>
  </si>
  <si>
    <t>Годы: 2018</t>
  </si>
  <si>
    <t xml:space="preserve">Месяцы: Декабрь   </t>
  </si>
  <si>
    <t>Аналитические модели: Расчёты с бюджетом (2019) (Витрина данных "Расчёты с бюджетом" (2019 год))</t>
  </si>
  <si>
    <t xml:space="preserve">Месяцы: Май       </t>
  </si>
  <si>
    <t>Годы: 2019</t>
  </si>
  <si>
    <t>Наблюдаемые реквизиты: Поступило - всего на 01.01.2019</t>
  </si>
  <si>
    <t>Наблюдаемые реквизиты: Поступило - всего на 01.06.2019</t>
  </si>
  <si>
    <t xml:space="preserve">2018 год (оценка) </t>
  </si>
  <si>
    <t>2018 год уточнить после публикации ФНС формы 5-ПМ</t>
  </si>
  <si>
    <t>Наблюдаемые статьи (сводно): Налог на прибыль организаций</t>
  </si>
  <si>
    <t>Наблюдаемые реквизиты, %</t>
  </si>
  <si>
    <t>Начислено - всего</t>
  </si>
  <si>
    <t>Поступило - всего</t>
  </si>
  <si>
    <t>Возмещено</t>
  </si>
  <si>
    <t>ИТОГО за 5 месяцев 2019</t>
  </si>
  <si>
    <t>Процент роста, %</t>
  </si>
  <si>
    <t>Процент к начисленному, %</t>
  </si>
  <si>
    <t>Общая сумма задолженности - всего</t>
  </si>
  <si>
    <t>Переплата</t>
  </si>
  <si>
    <t>Бобровский муниципальный район</t>
  </si>
  <si>
    <t>Богучарский муниципальный район</t>
  </si>
  <si>
    <t>Верхнемамонский муниципальный район</t>
  </si>
  <si>
    <t>Воробьевский муниципальный район</t>
  </si>
  <si>
    <t>Грибановский муниципальный район</t>
  </si>
  <si>
    <t>Каменский муниципальный район</t>
  </si>
  <si>
    <t>Кантемировский муниципальный район</t>
  </si>
  <si>
    <t>Каширский муниципальный район</t>
  </si>
  <si>
    <t>Нижнедевицкий муниципальный район</t>
  </si>
  <si>
    <t>Ольховатский муниципальный район</t>
  </si>
  <si>
    <t>Павловский муниципальный район</t>
  </si>
  <si>
    <t>Петропавловский муниципальный район</t>
  </si>
  <si>
    <t>Поворинский муниципальный район</t>
  </si>
  <si>
    <t>Подгоренский муниципальный район</t>
  </si>
  <si>
    <t>Репьевский муниципальный район</t>
  </si>
  <si>
    <t>Семилукский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</si>
  <si>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</si>
  <si>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</si>
  <si>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</si>
  <si>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</si>
  <si>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 xml:space="preserve">Месяцы: Январь-Май  (на 01.06.2019)     </t>
  </si>
  <si>
    <t>Эртильского муниципального района  (городского округа)    на период до 2022 года</t>
  </si>
  <si>
    <t>Расчет поступлений налога на доходы физических лиц   Эртильский муниципальный район</t>
  </si>
  <si>
    <t>5. Сумма налога, исчисленная к уплате в бюджет (п.3*п.4)</t>
  </si>
  <si>
    <t>исполнитель: Кузовкина Л.А.  8 473 45 2-15-35</t>
  </si>
  <si>
    <t>Исполнитель: Кузовкина Л.А. 8 473 45 2-15-35</t>
  </si>
  <si>
    <t>Эртильский муниципальный район   муниципального района   на период до 2022 года</t>
  </si>
  <si>
    <t>исполнитель: Кузовкина Л.А.</t>
  </si>
  <si>
    <t>телефон: 8 473 45 2-15-35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</si>
</sst>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"/>
    <numFmt numFmtId="166" formatCode="_-* #,##0.0\ _₽_-;\-* #,##0.0\ _₽_-;_-* &quot;-&quot;??\ _₽_-;_-@_-"/>
  </numFmts>
  <fonts count="70">
    <font>
      <sz val="10"/>
      <name val="Arial Cyr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</font>
    <font>
      <sz val="10"/>
      <name val="Symbol"/>
      <family val="1"/>
      <charset val="2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  <font>
      <sz val="10"/>
      <color indexed="8"/>
      <name val="Arial"/>
      <family val="2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color indexed="10"/>
      <name val="Arial Cyr"/>
      <family val="2"/>
      <charset val="204"/>
    </font>
    <font>
      <b/>
      <sz val="14"/>
      <color indexed="60"/>
      <name val="Times New Roman"/>
      <family val="1"/>
      <charset val="204"/>
    </font>
    <font>
      <sz val="9"/>
      <name val="Arial Cyr"/>
      <charset val="204"/>
    </font>
    <font>
      <sz val="9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8"/>
      <name val="Times New Roman"/>
      <family val="1"/>
    </font>
    <font>
      <b/>
      <i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Tahoma"/>
      <family val="2"/>
      <charset val="204"/>
    </font>
    <font>
      <sz val="1"/>
      <color rgb="FF000000"/>
      <name val="Arial"/>
      <family val="2"/>
      <charset val="204"/>
    </font>
    <font>
      <u/>
      <sz val="10"/>
      <color theme="10"/>
      <name val="Arial Cyr"/>
      <charset val="204"/>
    </font>
    <font>
      <sz val="11"/>
      <color rgb="FF9C0006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color theme="1"/>
      <name val="Times New Roman"/>
      <family val="1"/>
      <charset val="204"/>
    </font>
    <font>
      <sz val="11"/>
      <color rgb="FFC00000"/>
      <name val="Times New Roman"/>
      <family val="1"/>
    </font>
    <font>
      <sz val="10"/>
      <color rgb="FFC00000"/>
      <name val="Arial Cyr"/>
      <charset val="204"/>
    </font>
    <font>
      <sz val="10"/>
      <color rgb="FFC00000"/>
      <name val="Times New Roman"/>
      <family val="1"/>
      <charset val="204"/>
    </font>
    <font>
      <sz val="12"/>
      <color rgb="FF0000CC"/>
      <name val="Arial"/>
      <family val="2"/>
      <charset val="204"/>
    </font>
    <font>
      <b/>
      <sz val="9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9C0006"/>
      <name val="Times New Roman"/>
      <family val="2"/>
      <charset val="204"/>
    </font>
    <font>
      <sz val="9"/>
      <color rgb="FFC00000"/>
      <name val="Arial Cyr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9"/>
      <color rgb="FFC00000"/>
      <name val="Times New Roman"/>
      <family val="2"/>
      <charset val="204"/>
    </font>
    <font>
      <sz val="11"/>
      <color rgb="FFFF0000"/>
      <name val="Times New Roman"/>
      <family val="1"/>
    </font>
    <font>
      <b/>
      <sz val="11"/>
      <color rgb="FFC00000"/>
      <name val="Times New Roman"/>
      <family val="1"/>
      <charset val="204"/>
    </font>
    <font>
      <sz val="11"/>
      <color rgb="FF0000CC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8">
    <xf numFmtId="0" fontId="0" fillId="0" borderId="0"/>
    <xf numFmtId="0" fontId="47" fillId="2" borderId="0">
      <alignment horizontal="left" vertical="top"/>
    </xf>
    <xf numFmtId="0" fontId="48" fillId="2" borderId="0">
      <alignment horizontal="center" vertical="top"/>
    </xf>
    <xf numFmtId="0" fontId="48" fillId="2" borderId="0">
      <alignment horizontal="left" vertical="top"/>
    </xf>
    <xf numFmtId="0" fontId="49" fillId="2" borderId="0">
      <alignment horizontal="left" vertical="top"/>
    </xf>
    <xf numFmtId="0" fontId="48" fillId="2" borderId="0">
      <alignment horizontal="left" vertical="center"/>
    </xf>
    <xf numFmtId="0" fontId="48" fillId="2" borderId="0">
      <alignment horizontal="right" vertical="center"/>
    </xf>
    <xf numFmtId="0" fontId="48" fillId="2" borderId="0">
      <alignment horizontal="right" vertical="top"/>
    </xf>
    <xf numFmtId="0" fontId="49" fillId="2" borderId="0">
      <alignment horizontal="left" vertical="top"/>
    </xf>
    <xf numFmtId="0" fontId="49" fillId="2" borderId="0">
      <alignment horizontal="left" vertical="top"/>
    </xf>
    <xf numFmtId="0" fontId="49" fillId="2" borderId="0">
      <alignment horizontal="left" vertical="top"/>
    </xf>
    <xf numFmtId="0" fontId="50" fillId="0" borderId="0" applyNumberFormat="0" applyFill="0" applyBorder="0" applyAlignment="0" applyProtection="0"/>
    <xf numFmtId="0" fontId="46" fillId="0" borderId="0"/>
    <xf numFmtId="0" fontId="29" fillId="0" borderId="0"/>
    <xf numFmtId="0" fontId="29" fillId="0" borderId="0"/>
    <xf numFmtId="0" fontId="2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36" fillId="0" borderId="0"/>
    <xf numFmtId="0" fontId="29" fillId="0" borderId="0"/>
    <xf numFmtId="0" fontId="29" fillId="0" borderId="0"/>
    <xf numFmtId="0" fontId="29" fillId="0" borderId="0"/>
    <xf numFmtId="0" fontId="46" fillId="0" borderId="0"/>
    <xf numFmtId="0" fontId="51" fillId="3" borderId="0" applyNumberFormat="0" applyBorder="0" applyAlignment="0" applyProtection="0"/>
    <xf numFmtId="164" fontId="19" fillId="0" borderId="0" applyFont="0" applyFill="0" applyBorder="0" applyAlignment="0" applyProtection="0"/>
  </cellStyleXfs>
  <cellXfs count="240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vertical="top" wrapText="1"/>
    </xf>
    <xf numFmtId="0" fontId="9" fillId="0" borderId="2" xfId="0" applyFont="1" applyBorder="1" applyAlignment="1">
      <alignment horizont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top" wrapText="1"/>
    </xf>
    <xf numFmtId="0" fontId="1" fillId="0" borderId="4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>
      <alignment vertical="top" wrapText="1"/>
    </xf>
    <xf numFmtId="0" fontId="11" fillId="0" borderId="0" xfId="0" applyFont="1"/>
    <xf numFmtId="0" fontId="13" fillId="0" borderId="2" xfId="0" applyFont="1" applyFill="1" applyBorder="1" applyAlignment="1" applyProtection="1">
      <alignment horizontal="center" vertical="center" wrapText="1"/>
    </xf>
    <xf numFmtId="0" fontId="13" fillId="0" borderId="0" xfId="0" applyFont="1" applyFill="1" applyProtection="1">
      <protection locked="0"/>
    </xf>
    <xf numFmtId="0" fontId="13" fillId="0" borderId="0" xfId="0" applyFont="1" applyFill="1" applyProtection="1"/>
    <xf numFmtId="0" fontId="15" fillId="0" borderId="2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4" fillId="0" borderId="0" xfId="0" applyFont="1" applyFill="1" applyProtection="1"/>
    <xf numFmtId="0" fontId="14" fillId="0" borderId="5" xfId="0" applyFont="1" applyFill="1" applyBorder="1" applyAlignment="1" applyProtection="1">
      <alignment horizontal="center" vertical="center"/>
    </xf>
    <xf numFmtId="0" fontId="14" fillId="0" borderId="3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/>
    </xf>
    <xf numFmtId="0" fontId="13" fillId="0" borderId="2" xfId="0" applyFont="1" applyFill="1" applyBorder="1" applyProtection="1"/>
    <xf numFmtId="0" fontId="18" fillId="0" borderId="2" xfId="0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 applyProtection="1">
      <alignment horizontal="left" vertical="center" wrapText="1" indent="4"/>
    </xf>
    <xf numFmtId="0" fontId="13" fillId="0" borderId="2" xfId="0" applyFont="1" applyFill="1" applyBorder="1" applyAlignment="1" applyProtection="1">
      <alignment horizontal="left" vertical="center" wrapText="1" indent="2"/>
    </xf>
    <xf numFmtId="0" fontId="14" fillId="0" borderId="2" xfId="0" applyFont="1" applyFill="1" applyBorder="1" applyAlignment="1" applyProtection="1">
      <alignment horizontal="center" vertical="center"/>
    </xf>
    <xf numFmtId="165" fontId="20" fillId="0" borderId="2" xfId="0" applyNumberFormat="1" applyFont="1" applyFill="1" applyBorder="1" applyAlignment="1" applyProtection="1">
      <alignment horizontal="right"/>
    </xf>
    <xf numFmtId="0" fontId="14" fillId="0" borderId="4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/>
    </xf>
    <xf numFmtId="0" fontId="14" fillId="0" borderId="8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9" fillId="0" borderId="0" xfId="0" applyFont="1" applyFill="1"/>
    <xf numFmtId="0" fontId="0" fillId="0" borderId="0" xfId="0" applyFont="1" applyFill="1"/>
    <xf numFmtId="3" fontId="5" fillId="0" borderId="0" xfId="0" applyNumberFormat="1" applyFont="1" applyFill="1"/>
    <xf numFmtId="0" fontId="22" fillId="0" borderId="2" xfId="0" applyFont="1" applyFill="1" applyBorder="1"/>
    <xf numFmtId="3" fontId="22" fillId="0" borderId="2" xfId="0" applyNumberFormat="1" applyFont="1" applyFill="1" applyBorder="1" applyAlignment="1">
      <alignment horizontal="right"/>
    </xf>
    <xf numFmtId="0" fontId="22" fillId="0" borderId="3" xfId="0" applyFont="1" applyFill="1" applyBorder="1"/>
    <xf numFmtId="0" fontId="23" fillId="0" borderId="2" xfId="0" applyFont="1" applyFill="1" applyBorder="1"/>
    <xf numFmtId="3" fontId="5" fillId="0" borderId="0" xfId="0" applyNumberFormat="1" applyFont="1" applyFill="1" applyAlignment="1">
      <alignment horizontal="right"/>
    </xf>
    <xf numFmtId="3" fontId="0" fillId="0" borderId="0" xfId="0" applyNumberFormat="1"/>
    <xf numFmtId="0" fontId="26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0" fillId="0" borderId="2" xfId="0" applyBorder="1"/>
    <xf numFmtId="0" fontId="26" fillId="0" borderId="0" xfId="0" applyFont="1" applyBorder="1" applyAlignment="1">
      <alignment vertical="center"/>
    </xf>
    <xf numFmtId="0" fontId="0" fillId="0" borderId="2" xfId="0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0" fillId="0" borderId="1" xfId="0" applyBorder="1"/>
    <xf numFmtId="0" fontId="5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0" fillId="0" borderId="9" xfId="0" applyBorder="1"/>
    <xf numFmtId="0" fontId="28" fillId="0" borderId="0" xfId="0" applyFont="1" applyAlignment="1"/>
    <xf numFmtId="3" fontId="5" fillId="0" borderId="2" xfId="0" applyNumberFormat="1" applyFont="1" applyFill="1" applyBorder="1" applyAlignment="1" applyProtection="1">
      <alignment horizontal="right"/>
      <protection locked="0"/>
    </xf>
    <xf numFmtId="3" fontId="20" fillId="0" borderId="2" xfId="0" applyNumberFormat="1" applyFont="1" applyFill="1" applyBorder="1" applyAlignment="1" applyProtection="1">
      <alignment horizontal="right"/>
    </xf>
    <xf numFmtId="3" fontId="5" fillId="0" borderId="2" xfId="0" applyNumberFormat="1" applyFont="1" applyFill="1" applyBorder="1" applyAlignment="1" applyProtection="1">
      <alignment horizontal="right"/>
    </xf>
    <xf numFmtId="0" fontId="13" fillId="0" borderId="2" xfId="0" applyFont="1" applyFill="1" applyBorder="1" applyAlignment="1" applyProtection="1">
      <alignment horizontal="left" vertical="center" wrapText="1" indent="3"/>
    </xf>
    <xf numFmtId="3" fontId="13" fillId="0" borderId="2" xfId="0" applyNumberFormat="1" applyFont="1" applyFill="1" applyBorder="1" applyAlignment="1" applyProtection="1">
      <alignment horizontal="right"/>
    </xf>
    <xf numFmtId="165" fontId="12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2" xfId="0" applyNumberFormat="1" applyFont="1" applyFill="1" applyBorder="1" applyAlignment="1" applyProtection="1">
      <alignment vertical="top" wrapText="1"/>
    </xf>
    <xf numFmtId="0" fontId="6" fillId="0" borderId="2" xfId="0" applyNumberFormat="1" applyFont="1" applyFill="1" applyBorder="1" applyAlignment="1" applyProtection="1">
      <alignment vertical="top"/>
    </xf>
    <xf numFmtId="0" fontId="30" fillId="0" borderId="0" xfId="0" applyFont="1" applyFill="1" applyProtection="1"/>
    <xf numFmtId="0" fontId="31" fillId="0" borderId="0" xfId="0" applyFont="1" applyFill="1" applyProtection="1">
      <protection locked="0"/>
    </xf>
    <xf numFmtId="0" fontId="31" fillId="0" borderId="0" xfId="0" applyFont="1" applyFill="1" applyProtection="1"/>
    <xf numFmtId="0" fontId="5" fillId="0" borderId="0" xfId="0" applyFont="1"/>
    <xf numFmtId="0" fontId="14" fillId="0" borderId="3" xfId="0" applyFont="1" applyFill="1" applyBorder="1" applyAlignment="1" applyProtection="1">
      <alignment horizontal="centerContinuous" vertical="center"/>
    </xf>
    <xf numFmtId="0" fontId="16" fillId="0" borderId="5" xfId="0" applyFont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/>
    <xf numFmtId="0" fontId="14" fillId="0" borderId="4" xfId="0" applyFont="1" applyFill="1" applyBorder="1" applyAlignment="1" applyProtection="1">
      <alignment horizontal="centerContinuous"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 indent="1"/>
    </xf>
    <xf numFmtId="0" fontId="13" fillId="0" borderId="2" xfId="0" applyNumberFormat="1" applyFont="1" applyBorder="1" applyAlignment="1">
      <alignment horizontal="left" vertical="center" wrapText="1" indent="3"/>
    </xf>
    <xf numFmtId="0" fontId="13" fillId="0" borderId="2" xfId="0" applyFont="1" applyFill="1" applyBorder="1" applyAlignment="1" applyProtection="1">
      <alignment horizontal="left" indent="1"/>
    </xf>
    <xf numFmtId="0" fontId="13" fillId="0" borderId="2" xfId="0" applyFont="1" applyFill="1" applyBorder="1" applyAlignment="1" applyProtection="1">
      <alignment horizontal="left" wrapText="1" indent="3"/>
    </xf>
    <xf numFmtId="0" fontId="13" fillId="0" borderId="2" xfId="0" applyFont="1" applyFill="1" applyBorder="1" applyAlignment="1" applyProtection="1">
      <alignment horizontal="left" wrapText="1" indent="1"/>
    </xf>
    <xf numFmtId="0" fontId="13" fillId="0" borderId="2" xfId="0" applyFont="1" applyFill="1" applyBorder="1" applyAlignment="1">
      <alignment horizontal="left" indent="1"/>
    </xf>
    <xf numFmtId="0" fontId="13" fillId="0" borderId="2" xfId="0" applyFont="1" applyFill="1" applyBorder="1" applyAlignment="1" applyProtection="1">
      <alignment horizontal="center"/>
    </xf>
    <xf numFmtId="0" fontId="13" fillId="0" borderId="2" xfId="0" applyFont="1" applyFill="1" applyBorder="1" applyAlignment="1" applyProtection="1">
      <alignment wrapText="1"/>
    </xf>
    <xf numFmtId="165" fontId="13" fillId="0" borderId="0" xfId="0" applyNumberFormat="1" applyFont="1" applyFill="1" applyProtection="1"/>
    <xf numFmtId="165" fontId="20" fillId="0" borderId="4" xfId="0" applyNumberFormat="1" applyFont="1" applyFill="1" applyBorder="1" applyAlignment="1" applyProtection="1">
      <alignment horizontal="right"/>
      <protection locked="0"/>
    </xf>
    <xf numFmtId="165" fontId="20" fillId="0" borderId="4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/>
      <protection locked="0"/>
    </xf>
    <xf numFmtId="0" fontId="34" fillId="0" borderId="0" xfId="0" applyFont="1"/>
    <xf numFmtId="0" fontId="15" fillId="0" borderId="2" xfId="0" applyFont="1" applyFill="1" applyBorder="1" applyAlignment="1" applyProtection="1">
      <alignment horizontal="center" vertical="top" wrapText="1"/>
    </xf>
    <xf numFmtId="0" fontId="15" fillId="0" borderId="11" xfId="0" applyFont="1" applyFill="1" applyBorder="1" applyAlignment="1" applyProtection="1">
      <alignment horizontal="center" vertical="top" wrapText="1"/>
    </xf>
    <xf numFmtId="0" fontId="7" fillId="0" borderId="12" xfId="0" applyFont="1" applyFill="1" applyBorder="1"/>
    <xf numFmtId="3" fontId="52" fillId="0" borderId="2" xfId="0" applyNumberFormat="1" applyFont="1" applyBorder="1"/>
    <xf numFmtId="165" fontId="52" fillId="0" borderId="2" xfId="0" applyNumberFormat="1" applyFont="1" applyBorder="1"/>
    <xf numFmtId="0" fontId="0" fillId="0" borderId="2" xfId="0" applyFill="1" applyBorder="1"/>
    <xf numFmtId="3" fontId="52" fillId="0" borderId="2" xfId="0" applyNumberFormat="1" applyFont="1" applyFill="1" applyBorder="1"/>
    <xf numFmtId="0" fontId="3" fillId="0" borderId="2" xfId="0" applyFont="1" applyFill="1" applyBorder="1"/>
    <xf numFmtId="3" fontId="53" fillId="0" borderId="4" xfId="0" applyNumberFormat="1" applyFont="1" applyBorder="1"/>
    <xf numFmtId="3" fontId="52" fillId="0" borderId="0" xfId="0" applyNumberFormat="1" applyFont="1" applyFill="1" applyBorder="1"/>
    <xf numFmtId="17" fontId="0" fillId="0" borderId="0" xfId="0" applyNumberFormat="1" applyFont="1" applyFill="1"/>
    <xf numFmtId="3" fontId="19" fillId="0" borderId="0" xfId="0" applyNumberFormat="1" applyFont="1" applyFill="1" applyAlignment="1">
      <alignment horizontal="right"/>
    </xf>
    <xf numFmtId="0" fontId="54" fillId="0" borderId="2" xfId="0" applyFont="1" applyFill="1" applyBorder="1"/>
    <xf numFmtId="3" fontId="55" fillId="0" borderId="0" xfId="0" applyNumberFormat="1" applyFont="1" applyFill="1" applyAlignment="1">
      <alignment horizontal="right"/>
    </xf>
    <xf numFmtId="0" fontId="55" fillId="0" borderId="0" xfId="0" applyFont="1" applyFill="1"/>
    <xf numFmtId="3" fontId="19" fillId="0" borderId="0" xfId="0" applyNumberFormat="1" applyFont="1" applyFill="1"/>
    <xf numFmtId="3" fontId="24" fillId="0" borderId="0" xfId="0" applyNumberFormat="1" applyFont="1" applyFill="1"/>
    <xf numFmtId="165" fontId="5" fillId="0" borderId="0" xfId="0" applyNumberFormat="1" applyFont="1" applyFill="1" applyAlignment="1">
      <alignment horizontal="right"/>
    </xf>
    <xf numFmtId="3" fontId="39" fillId="0" borderId="0" xfId="0" applyNumberFormat="1" applyFont="1" applyFill="1" applyAlignment="1">
      <alignment horizontal="right"/>
    </xf>
    <xf numFmtId="165" fontId="39" fillId="0" borderId="0" xfId="0" applyNumberFormat="1" applyFont="1" applyFill="1" applyAlignment="1">
      <alignment horizontal="right"/>
    </xf>
    <xf numFmtId="3" fontId="56" fillId="0" borderId="0" xfId="0" applyNumberFormat="1" applyFont="1" applyFill="1"/>
    <xf numFmtId="0" fontId="57" fillId="0" borderId="0" xfId="0" applyNumberFormat="1" applyFont="1" applyFill="1" applyBorder="1" applyAlignment="1" applyProtection="1">
      <alignment vertical="top"/>
    </xf>
    <xf numFmtId="0" fontId="59" fillId="4" borderId="0" xfId="0" applyFont="1" applyFill="1" applyAlignment="1"/>
    <xf numFmtId="0" fontId="34" fillId="4" borderId="0" xfId="0" applyFont="1" applyFill="1"/>
    <xf numFmtId="0" fontId="15" fillId="4" borderId="2" xfId="0" applyFont="1" applyFill="1" applyBorder="1" applyAlignment="1" applyProtection="1">
      <alignment horizontal="center" vertical="top" wrapText="1"/>
    </xf>
    <xf numFmtId="0" fontId="15" fillId="4" borderId="2" xfId="0" applyNumberFormat="1" applyFont="1" applyFill="1" applyBorder="1" applyAlignment="1">
      <alignment horizontal="center" vertical="top" wrapText="1"/>
    </xf>
    <xf numFmtId="0" fontId="15" fillId="4" borderId="2" xfId="0" applyFont="1" applyFill="1" applyBorder="1" applyAlignment="1">
      <alignment horizontal="center" vertical="top" wrapText="1"/>
    </xf>
    <xf numFmtId="3" fontId="0" fillId="0" borderId="0" xfId="0" applyNumberFormat="1" applyAlignment="1">
      <alignment horizontal="center" vertical="center" wrapText="1"/>
    </xf>
    <xf numFmtId="3" fontId="52" fillId="4" borderId="2" xfId="0" applyNumberFormat="1" applyFont="1" applyFill="1" applyBorder="1"/>
    <xf numFmtId="3" fontId="35" fillId="4" borderId="2" xfId="0" applyNumberFormat="1" applyFont="1" applyFill="1" applyBorder="1"/>
    <xf numFmtId="165" fontId="52" fillId="4" borderId="2" xfId="0" applyNumberFormat="1" applyFont="1" applyFill="1" applyBorder="1"/>
    <xf numFmtId="165" fontId="60" fillId="3" borderId="2" xfId="26" applyNumberFormat="1" applyFont="1" applyBorder="1"/>
    <xf numFmtId="3" fontId="53" fillId="4" borderId="4" xfId="0" applyNumberFormat="1" applyFont="1" applyFill="1" applyBorder="1"/>
    <xf numFmtId="3" fontId="14" fillId="4" borderId="4" xfId="0" applyNumberFormat="1" applyFont="1" applyFill="1" applyBorder="1"/>
    <xf numFmtId="3" fontId="53" fillId="5" borderId="4" xfId="0" applyNumberFormat="1" applyFont="1" applyFill="1" applyBorder="1"/>
    <xf numFmtId="0" fontId="0" fillId="4" borderId="0" xfId="0" applyFill="1"/>
    <xf numFmtId="3" fontId="52" fillId="4" borderId="0" xfId="0" applyNumberFormat="1" applyFont="1" applyFill="1" applyBorder="1"/>
    <xf numFmtId="0" fontId="0" fillId="0" borderId="0" xfId="0" applyFill="1"/>
    <xf numFmtId="0" fontId="41" fillId="0" borderId="13" xfId="0" applyFont="1" applyFill="1" applyBorder="1" applyAlignment="1">
      <alignment horizontal="left" vertical="top" wrapText="1"/>
    </xf>
    <xf numFmtId="0" fontId="40" fillId="0" borderId="13" xfId="0" applyFont="1" applyFill="1" applyBorder="1" applyAlignment="1">
      <alignment horizontal="left" vertical="top" wrapText="1"/>
    </xf>
    <xf numFmtId="4" fontId="42" fillId="0" borderId="13" xfId="0" applyNumberFormat="1" applyFont="1" applyFill="1" applyBorder="1" applyAlignment="1">
      <alignment horizontal="right" vertical="center" wrapText="1"/>
    </xf>
    <xf numFmtId="0" fontId="25" fillId="0" borderId="0" xfId="0" applyFont="1" applyFill="1" applyAlignment="1"/>
    <xf numFmtId="0" fontId="59" fillId="0" borderId="0" xfId="0" applyFont="1" applyFill="1" applyAlignment="1"/>
    <xf numFmtId="0" fontId="61" fillId="4" borderId="0" xfId="0" applyFont="1" applyFill="1"/>
    <xf numFmtId="0" fontId="61" fillId="0" borderId="0" xfId="0" applyFont="1" applyFill="1"/>
    <xf numFmtId="0" fontId="62" fillId="0" borderId="0" xfId="0" applyFont="1" applyFill="1"/>
    <xf numFmtId="3" fontId="63" fillId="4" borderId="0" xfId="0" applyNumberFormat="1" applyFont="1" applyFill="1"/>
    <xf numFmtId="0" fontId="34" fillId="0" borderId="0" xfId="0" applyFont="1" applyFill="1"/>
    <xf numFmtId="0" fontId="21" fillId="0" borderId="2" xfId="0" applyFont="1" applyFill="1" applyBorder="1" applyAlignment="1">
      <alignment horizontal="center" vertical="top"/>
    </xf>
    <xf numFmtId="0" fontId="64" fillId="0" borderId="2" xfId="0" applyFont="1" applyFill="1" applyBorder="1" applyAlignment="1">
      <alignment horizontal="center" vertical="top"/>
    </xf>
    <xf numFmtId="3" fontId="15" fillId="4" borderId="2" xfId="0" applyNumberFormat="1" applyFont="1" applyFill="1" applyBorder="1" applyAlignment="1" applyProtection="1">
      <alignment horizontal="center" vertical="top" wrapText="1"/>
    </xf>
    <xf numFmtId="0" fontId="15" fillId="4" borderId="2" xfId="0" applyFont="1" applyFill="1" applyBorder="1" applyAlignment="1" applyProtection="1">
      <alignment horizontal="left" vertical="top" wrapText="1"/>
    </xf>
    <xf numFmtId="0" fontId="65" fillId="4" borderId="2" xfId="0" applyFont="1" applyFill="1" applyBorder="1" applyAlignment="1" applyProtection="1">
      <alignment horizontal="center" vertical="top" wrapText="1"/>
    </xf>
    <xf numFmtId="0" fontId="65" fillId="0" borderId="2" xfId="0" applyFont="1" applyFill="1" applyBorder="1" applyAlignment="1" applyProtection="1">
      <alignment horizontal="center" vertical="top" wrapText="1"/>
    </xf>
    <xf numFmtId="3" fontId="66" fillId="4" borderId="2" xfId="0" applyNumberFormat="1" applyFont="1" applyFill="1" applyBorder="1"/>
    <xf numFmtId="3" fontId="66" fillId="0" borderId="2" xfId="0" applyNumberFormat="1" applyFont="1" applyFill="1" applyBorder="1"/>
    <xf numFmtId="3" fontId="63" fillId="4" borderId="2" xfId="0" applyNumberFormat="1" applyFont="1" applyFill="1" applyBorder="1" applyAlignment="1">
      <alignment horizontal="right" wrapText="1"/>
    </xf>
    <xf numFmtId="3" fontId="53" fillId="0" borderId="4" xfId="0" applyNumberFormat="1" applyFont="1" applyFill="1" applyBorder="1"/>
    <xf numFmtId="3" fontId="58" fillId="4" borderId="4" xfId="0" applyNumberFormat="1" applyFont="1" applyFill="1" applyBorder="1"/>
    <xf numFmtId="3" fontId="58" fillId="0" borderId="4" xfId="0" applyNumberFormat="1" applyFont="1" applyFill="1" applyBorder="1"/>
    <xf numFmtId="0" fontId="55" fillId="4" borderId="0" xfId="0" applyFont="1" applyFill="1"/>
    <xf numFmtId="3" fontId="66" fillId="4" borderId="0" xfId="0" applyNumberFormat="1" applyFont="1" applyFill="1" applyBorder="1"/>
    <xf numFmtId="3" fontId="66" fillId="0" borderId="0" xfId="0" applyNumberFormat="1" applyFont="1" applyFill="1" applyBorder="1"/>
    <xf numFmtId="0" fontId="43" fillId="0" borderId="13" xfId="0" applyFont="1" applyFill="1" applyBorder="1" applyAlignment="1">
      <alignment horizontal="center" vertical="top" wrapText="1"/>
    </xf>
    <xf numFmtId="0" fontId="40" fillId="0" borderId="13" xfId="0" applyFont="1" applyFill="1" applyBorder="1" applyAlignment="1">
      <alignment horizontal="center" vertical="top" wrapText="1"/>
    </xf>
    <xf numFmtId="0" fontId="44" fillId="0" borderId="0" xfId="0" applyFont="1" applyFill="1" applyAlignment="1">
      <alignment horizontal="center" vertical="top"/>
    </xf>
    <xf numFmtId="0" fontId="20" fillId="0" borderId="13" xfId="0" applyFont="1" applyFill="1" applyBorder="1" applyAlignment="1">
      <alignment horizontal="left" vertical="top" wrapText="1"/>
    </xf>
    <xf numFmtId="3" fontId="45" fillId="0" borderId="2" xfId="0" applyNumberFormat="1" applyFont="1" applyFill="1" applyBorder="1" applyAlignment="1">
      <alignment horizontal="right"/>
    </xf>
    <xf numFmtId="0" fontId="67" fillId="0" borderId="0" xfId="0" applyFont="1" applyFill="1" applyBorder="1"/>
    <xf numFmtId="4" fontId="0" fillId="0" borderId="0" xfId="0" applyNumberFormat="1" applyFill="1"/>
    <xf numFmtId="4" fontId="42" fillId="6" borderId="13" xfId="0" applyNumberFormat="1" applyFont="1" applyFill="1" applyBorder="1" applyAlignment="1">
      <alignment horizontal="right" vertical="center" wrapText="1"/>
    </xf>
    <xf numFmtId="0" fontId="20" fillId="0" borderId="14" xfId="0" applyFont="1" applyFill="1" applyBorder="1" applyAlignment="1">
      <alignment horizontal="left" vertical="top" wrapText="1"/>
    </xf>
    <xf numFmtId="0" fontId="20" fillId="0" borderId="17" xfId="0" applyFont="1" applyFill="1" applyBorder="1" applyAlignment="1">
      <alignment horizontal="center" vertical="center" wrapText="1"/>
    </xf>
    <xf numFmtId="0" fontId="20" fillId="6" borderId="17" xfId="0" applyFont="1" applyFill="1" applyBorder="1" applyAlignment="1">
      <alignment horizontal="center" vertical="center" wrapText="1"/>
    </xf>
    <xf numFmtId="4" fontId="42" fillId="0" borderId="18" xfId="0" applyNumberFormat="1" applyFont="1" applyFill="1" applyBorder="1" applyAlignment="1">
      <alignment horizontal="right" vertical="center" wrapText="1"/>
    </xf>
    <xf numFmtId="4" fontId="42" fillId="6" borderId="18" xfId="0" applyNumberFormat="1" applyFont="1" applyFill="1" applyBorder="1" applyAlignment="1">
      <alignment horizontal="right" vertical="center" wrapText="1"/>
    </xf>
    <xf numFmtId="4" fontId="42" fillId="0" borderId="2" xfId="0" applyNumberFormat="1" applyFont="1" applyFill="1" applyBorder="1" applyAlignment="1">
      <alignment horizontal="right" vertical="center" wrapText="1"/>
    </xf>
    <xf numFmtId="4" fontId="42" fillId="6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/>
    <xf numFmtId="0" fontId="68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165" fontId="69" fillId="0" borderId="0" xfId="0" applyNumberFormat="1" applyFont="1"/>
    <xf numFmtId="0" fontId="45" fillId="0" borderId="3" xfId="0" applyFont="1" applyFill="1" applyBorder="1" applyAlignment="1" applyProtection="1">
      <alignment horizontal="center" vertical="center"/>
    </xf>
    <xf numFmtId="0" fontId="45" fillId="0" borderId="4" xfId="0" applyFont="1" applyFill="1" applyBorder="1" applyAlignment="1" applyProtection="1">
      <alignment horizontal="center" vertical="center" wrapText="1"/>
    </xf>
    <xf numFmtId="0" fontId="45" fillId="0" borderId="2" xfId="0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right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left" vertical="center" wrapText="1"/>
    </xf>
    <xf numFmtId="165" fontId="12" fillId="0" borderId="2" xfId="0" applyNumberFormat="1" applyFont="1" applyBorder="1"/>
    <xf numFmtId="0" fontId="12" fillId="0" borderId="2" xfId="0" applyFont="1" applyBorder="1" applyAlignment="1">
      <alignment horizontal="left" vertical="center" wrapText="1" indent="3"/>
    </xf>
    <xf numFmtId="166" fontId="12" fillId="0" borderId="2" xfId="27" applyNumberFormat="1" applyFont="1" applyBorder="1"/>
    <xf numFmtId="165" fontId="12" fillId="0" borderId="0" xfId="0" applyNumberFormat="1" applyFont="1"/>
    <xf numFmtId="0" fontId="12" fillId="0" borderId="0" xfId="0" applyFont="1" applyFill="1" applyProtection="1"/>
    <xf numFmtId="0" fontId="20" fillId="7" borderId="13" xfId="0" applyFont="1" applyFill="1" applyBorder="1" applyAlignment="1">
      <alignment horizontal="left" vertical="top" wrapText="1"/>
    </xf>
    <xf numFmtId="4" fontId="42" fillId="7" borderId="13" xfId="0" applyNumberFormat="1" applyFont="1" applyFill="1" applyBorder="1" applyAlignment="1">
      <alignment horizontal="right" vertical="center" wrapText="1"/>
    </xf>
    <xf numFmtId="0" fontId="0" fillId="7" borderId="2" xfId="0" applyFill="1" applyBorder="1"/>
    <xf numFmtId="0" fontId="7" fillId="7" borderId="12" xfId="0" applyFont="1" applyFill="1" applyBorder="1"/>
    <xf numFmtId="3" fontId="52" fillId="7" borderId="2" xfId="0" applyNumberFormat="1" applyFont="1" applyFill="1" applyBorder="1"/>
    <xf numFmtId="3" fontId="35" fillId="7" borderId="2" xfId="0" applyNumberFormat="1" applyFont="1" applyFill="1" applyBorder="1"/>
    <xf numFmtId="3" fontId="66" fillId="7" borderId="2" xfId="0" applyNumberFormat="1" applyFont="1" applyFill="1" applyBorder="1"/>
    <xf numFmtId="165" fontId="52" fillId="7" borderId="2" xfId="0" applyNumberFormat="1" applyFont="1" applyFill="1" applyBorder="1"/>
    <xf numFmtId="165" fontId="60" fillId="7" borderId="2" xfId="26" applyNumberFormat="1" applyFont="1" applyFill="1" applyBorder="1"/>
    <xf numFmtId="3" fontId="0" fillId="7" borderId="0" xfId="0" applyNumberFormat="1" applyFill="1"/>
    <xf numFmtId="0" fontId="0" fillId="7" borderId="0" xfId="0" applyFill="1"/>
    <xf numFmtId="49" fontId="25" fillId="0" borderId="0" xfId="0" applyNumberFormat="1" applyFont="1" applyFill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center" vertical="top" wrapText="1"/>
    </xf>
    <xf numFmtId="0" fontId="16" fillId="0" borderId="11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49" fontId="25" fillId="0" borderId="0" xfId="0" applyNumberFormat="1" applyFont="1" applyFill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top" wrapText="1"/>
    </xf>
    <xf numFmtId="0" fontId="14" fillId="0" borderId="3" xfId="0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center" vertical="center"/>
    </xf>
    <xf numFmtId="0" fontId="16" fillId="0" borderId="12" xfId="0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horizontal="center" vertical="center" wrapText="1"/>
    </xf>
    <xf numFmtId="0" fontId="45" fillId="0" borderId="3" xfId="0" applyNumberFormat="1" applyFont="1" applyFill="1" applyBorder="1" applyAlignment="1" applyProtection="1">
      <alignment horizontal="center" vertical="center" wrapText="1"/>
    </xf>
    <xf numFmtId="0" fontId="45" fillId="0" borderId="4" xfId="0" applyNumberFormat="1" applyFont="1" applyFill="1" applyBorder="1" applyAlignment="1" applyProtection="1">
      <alignment horizontal="center" vertical="center" wrapText="1"/>
    </xf>
    <xf numFmtId="0" fontId="45" fillId="0" borderId="3" xfId="0" applyFont="1" applyFill="1" applyBorder="1" applyAlignment="1" applyProtection="1">
      <alignment horizontal="center" vertical="center" wrapText="1"/>
    </xf>
    <xf numFmtId="0" fontId="45" fillId="0" borderId="4" xfId="0" applyFont="1" applyFill="1" applyBorder="1" applyAlignment="1" applyProtection="1">
      <alignment horizontal="center" vertical="center" wrapText="1"/>
    </xf>
    <xf numFmtId="0" fontId="45" fillId="0" borderId="12" xfId="0" applyFont="1" applyBorder="1" applyAlignment="1" applyProtection="1">
      <alignment horizontal="center" vertical="center" wrapText="1"/>
    </xf>
    <xf numFmtId="0" fontId="45" fillId="0" borderId="11" xfId="0" applyFont="1" applyBorder="1" applyAlignment="1" applyProtection="1">
      <alignment horizontal="center" vertical="center" wrapText="1"/>
    </xf>
    <xf numFmtId="0" fontId="45" fillId="0" borderId="9" xfId="0" applyFont="1" applyBorder="1" applyAlignment="1" applyProtection="1">
      <alignment horizontal="center" vertical="center" wrapText="1"/>
    </xf>
    <xf numFmtId="0" fontId="25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0" fontId="27" fillId="0" borderId="0" xfId="0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38" fillId="0" borderId="2" xfId="0" applyNumberFormat="1" applyFont="1" applyFill="1" applyBorder="1" applyAlignment="1" applyProtection="1">
      <alignment horizontal="center" vertical="center" wrapText="1"/>
    </xf>
    <xf numFmtId="3" fontId="16" fillId="0" borderId="2" xfId="0" applyNumberFormat="1" applyFont="1" applyFill="1" applyBorder="1" applyAlignment="1">
      <alignment horizontal="center" vertical="center" wrapText="1"/>
    </xf>
    <xf numFmtId="3" fontId="16" fillId="0" borderId="2" xfId="0" applyNumberFormat="1" applyFont="1" applyFill="1" applyBorder="1" applyAlignment="1">
      <alignment horizontal="center"/>
    </xf>
    <xf numFmtId="3" fontId="16" fillId="0" borderId="12" xfId="0" applyNumberFormat="1" applyFont="1" applyFill="1" applyBorder="1" applyAlignment="1">
      <alignment horizontal="center" vertical="center" wrapText="1"/>
    </xf>
    <xf numFmtId="3" fontId="16" fillId="0" borderId="11" xfId="0" applyNumberFormat="1" applyFont="1" applyFill="1" applyBorder="1" applyAlignment="1">
      <alignment horizontal="center" vertical="center" wrapText="1"/>
    </xf>
    <xf numFmtId="0" fontId="41" fillId="0" borderId="14" xfId="0" applyFont="1" applyFill="1" applyBorder="1" applyAlignment="1">
      <alignment horizontal="center" vertical="top" wrapText="1"/>
    </xf>
    <xf numFmtId="0" fontId="41" fillId="0" borderId="15" xfId="0" applyFont="1" applyFill="1" applyBorder="1" applyAlignment="1">
      <alignment horizontal="center" vertical="top" wrapText="1"/>
    </xf>
    <xf numFmtId="0" fontId="41" fillId="0" borderId="16" xfId="0" applyFont="1" applyFill="1" applyBorder="1" applyAlignment="1">
      <alignment horizontal="center" vertical="top" wrapText="1"/>
    </xf>
    <xf numFmtId="0" fontId="41" fillId="0" borderId="13" xfId="0" applyFont="1" applyFill="1" applyBorder="1" applyAlignment="1">
      <alignment horizontal="left" vertical="top" wrapText="1"/>
    </xf>
  </cellXfs>
  <cellStyles count="28">
    <cellStyle name="S0" xfId="1"/>
    <cellStyle name="S1" xfId="2"/>
    <cellStyle name="S2" xfId="3"/>
    <cellStyle name="S3" xfId="4"/>
    <cellStyle name="S4" xfId="5"/>
    <cellStyle name="S5" xfId="6"/>
    <cellStyle name="S6" xfId="7"/>
    <cellStyle name="S7" xfId="8"/>
    <cellStyle name="S8" xfId="9"/>
    <cellStyle name="S9" xfId="10"/>
    <cellStyle name="Гиперссылка 2" xfId="11"/>
    <cellStyle name="Обычный" xfId="0" builtinId="0"/>
    <cellStyle name="Обычный 2" xfId="12"/>
    <cellStyle name="Обычный 2 2" xfId="13"/>
    <cellStyle name="Обычный 2 3" xfId="14"/>
    <cellStyle name="Обычный 2 4" xfId="15"/>
    <cellStyle name="Обычный 2 5" xfId="16"/>
    <cellStyle name="Обычный 2 6" xfId="17"/>
    <cellStyle name="Обычный 2 7" xfId="18"/>
    <cellStyle name="Обычный 2 8" xfId="19"/>
    <cellStyle name="Обычный 2 9" xfId="20"/>
    <cellStyle name="Обычный 3" xfId="21"/>
    <cellStyle name="Обычный 3 2" xfId="22"/>
    <cellStyle name="Обычный 3 3" xfId="23"/>
    <cellStyle name="Обычный 4 2" xfId="24"/>
    <cellStyle name="Обычный 6" xfId="25"/>
    <cellStyle name="Плохой" xfId="26" builtinId="27"/>
    <cellStyle name="Финансовый" xfId="27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workbookViewId="0">
      <selection activeCell="D23" sqref="D23"/>
    </sheetView>
  </sheetViews>
  <sheetFormatPr defaultColWidth="8.85546875" defaultRowHeight="12"/>
  <cols>
    <col min="1" max="1" width="41.28515625" style="17" customWidth="1"/>
    <col min="2" max="2" width="11.42578125" style="17" customWidth="1"/>
    <col min="3" max="3" width="10.5703125" style="17" customWidth="1"/>
    <col min="4" max="4" width="11.140625" style="17" customWidth="1"/>
    <col min="5" max="5" width="9.7109375" style="17" customWidth="1"/>
    <col min="6" max="6" width="10.42578125" style="17" customWidth="1"/>
    <col min="7" max="7" width="9.5703125" style="17" customWidth="1"/>
    <col min="8" max="16384" width="8.85546875" style="71"/>
  </cols>
  <sheetData>
    <row r="1" spans="1:7" s="69" customFormat="1" ht="21" customHeight="1">
      <c r="A1" s="207" t="s">
        <v>117</v>
      </c>
      <c r="B1" s="207"/>
      <c r="C1" s="207"/>
      <c r="D1" s="207"/>
      <c r="E1" s="207"/>
      <c r="F1" s="207"/>
      <c r="G1" s="207"/>
    </row>
    <row r="2" spans="1:7" s="70" customFormat="1" ht="39.75" customHeight="1">
      <c r="A2" s="203" t="s">
        <v>263</v>
      </c>
      <c r="B2" s="203"/>
      <c r="C2" s="203"/>
      <c r="D2" s="203"/>
      <c r="E2" s="203"/>
      <c r="F2" s="203"/>
      <c r="G2" s="203"/>
    </row>
    <row r="3" spans="1:7" ht="15" customHeight="1">
      <c r="A3" s="204"/>
      <c r="B3" s="204"/>
      <c r="C3" s="204"/>
      <c r="D3" s="204"/>
    </row>
    <row r="4" spans="1:7" ht="22.7" hidden="1" customHeight="1">
      <c r="C4" s="72"/>
    </row>
    <row r="5" spans="1:7" ht="21.75" customHeight="1">
      <c r="A5" s="73" t="s">
        <v>0</v>
      </c>
      <c r="B5" s="21" t="s">
        <v>1</v>
      </c>
      <c r="C5" s="74" t="s">
        <v>6</v>
      </c>
      <c r="D5" s="22" t="s">
        <v>2</v>
      </c>
      <c r="E5" s="205" t="s">
        <v>3</v>
      </c>
      <c r="F5" s="206"/>
      <c r="G5" s="206"/>
    </row>
    <row r="6" spans="1:7" ht="10.9" customHeight="1">
      <c r="A6" s="75"/>
      <c r="B6" s="23" t="s">
        <v>4</v>
      </c>
      <c r="C6" s="76">
        <v>2018</v>
      </c>
      <c r="D6" s="76">
        <v>2019</v>
      </c>
      <c r="E6" s="76">
        <v>2020</v>
      </c>
      <c r="F6" s="76">
        <v>2021</v>
      </c>
      <c r="G6" s="76">
        <v>2022</v>
      </c>
    </row>
    <row r="7" spans="1:7" ht="12.75">
      <c r="A7" s="77" t="s">
        <v>118</v>
      </c>
      <c r="B7" s="18"/>
      <c r="C7" s="88"/>
      <c r="D7" s="89"/>
      <c r="E7" s="29"/>
      <c r="F7" s="90"/>
      <c r="G7" s="90"/>
    </row>
    <row r="8" spans="1:7" ht="12.75">
      <c r="A8" s="19" t="s">
        <v>119</v>
      </c>
      <c r="B8" s="18"/>
      <c r="C8" s="91"/>
      <c r="D8" s="29"/>
      <c r="E8" s="29"/>
      <c r="F8" s="90"/>
      <c r="G8" s="90"/>
    </row>
    <row r="9" spans="1:7" ht="12.75">
      <c r="A9" s="15"/>
      <c r="B9" s="18"/>
      <c r="C9" s="91"/>
      <c r="D9" s="29"/>
      <c r="E9" s="29"/>
      <c r="F9" s="90"/>
      <c r="G9" s="90"/>
    </row>
    <row r="10" spans="1:7" ht="12.75">
      <c r="A10" s="78"/>
      <c r="B10" s="18"/>
      <c r="C10" s="91"/>
      <c r="D10" s="29"/>
      <c r="E10" s="29"/>
      <c r="F10" s="90"/>
      <c r="G10" s="90"/>
    </row>
    <row r="11" spans="1:7" ht="24">
      <c r="A11" s="19" t="s">
        <v>120</v>
      </c>
      <c r="B11" s="18" t="s">
        <v>20</v>
      </c>
      <c r="C11" s="91">
        <v>257987</v>
      </c>
      <c r="D11" s="29">
        <v>158527</v>
      </c>
      <c r="E11" s="29">
        <v>160968</v>
      </c>
      <c r="F11" s="90">
        <v>194772</v>
      </c>
      <c r="G11" s="90">
        <v>255150</v>
      </c>
    </row>
    <row r="12" spans="1:7" ht="12.75">
      <c r="A12" s="19" t="s">
        <v>121</v>
      </c>
      <c r="B12" s="18" t="s">
        <v>20</v>
      </c>
      <c r="C12" s="91">
        <v>336200</v>
      </c>
      <c r="D12" s="29">
        <v>352800</v>
      </c>
      <c r="E12" s="29">
        <v>390000</v>
      </c>
      <c r="F12" s="29">
        <v>420000</v>
      </c>
      <c r="G12" s="29">
        <v>450000</v>
      </c>
    </row>
    <row r="13" spans="1:7" ht="12.75">
      <c r="A13" s="19" t="s">
        <v>122</v>
      </c>
      <c r="B13" s="18" t="s">
        <v>20</v>
      </c>
      <c r="C13" s="91">
        <f>C15+C16+C17+C18+C25+C31+C32+C33</f>
        <v>515931</v>
      </c>
      <c r="D13" s="91">
        <f t="shared" ref="D13:G13" si="0">D15+D16+D17+D18+D25+D31+D32+D33</f>
        <v>515738.52999999997</v>
      </c>
      <c r="E13" s="91">
        <f t="shared" si="0"/>
        <v>506877.53480000002</v>
      </c>
      <c r="F13" s="91">
        <f t="shared" si="0"/>
        <v>524785.24088199995</v>
      </c>
      <c r="G13" s="91">
        <f t="shared" si="0"/>
        <v>544101.57969846996</v>
      </c>
    </row>
    <row r="14" spans="1:7" ht="12.75">
      <c r="A14" s="15" t="s">
        <v>123</v>
      </c>
      <c r="B14" s="18"/>
      <c r="C14" s="91"/>
      <c r="D14" s="29"/>
      <c r="E14" s="29"/>
      <c r="F14" s="90"/>
      <c r="G14" s="90"/>
    </row>
    <row r="15" spans="1:7" ht="12.75">
      <c r="A15" s="79" t="s">
        <v>124</v>
      </c>
      <c r="B15" s="18" t="s">
        <v>20</v>
      </c>
      <c r="C15" s="91">
        <v>85614</v>
      </c>
      <c r="D15" s="29">
        <v>85614</v>
      </c>
      <c r="E15" s="29">
        <v>85614</v>
      </c>
      <c r="F15" s="29">
        <v>85614</v>
      </c>
      <c r="G15" s="29">
        <v>85614</v>
      </c>
    </row>
    <row r="16" spans="1:7" ht="12.75">
      <c r="A16" s="79" t="s">
        <v>125</v>
      </c>
      <c r="B16" s="18" t="s">
        <v>20</v>
      </c>
      <c r="C16" s="91">
        <v>15322</v>
      </c>
      <c r="D16" s="29">
        <v>16086</v>
      </c>
      <c r="E16" s="29">
        <v>17080</v>
      </c>
      <c r="F16" s="29">
        <v>17084</v>
      </c>
      <c r="G16" s="29">
        <v>17100</v>
      </c>
    </row>
    <row r="17" spans="1:7" ht="12.75">
      <c r="A17" s="79" t="s">
        <v>126</v>
      </c>
      <c r="B17" s="18" t="s">
        <v>20</v>
      </c>
      <c r="C17" s="90">
        <v>233304</v>
      </c>
      <c r="D17" s="90">
        <f>НДФЛ!E17</f>
        <v>231195.61000000002</v>
      </c>
      <c r="E17" s="90">
        <f>НДФЛ!F17</f>
        <v>215847.01800000001</v>
      </c>
      <c r="F17" s="90">
        <f>НДФЛ!G17</f>
        <v>231399.38341000001</v>
      </c>
      <c r="G17" s="90">
        <f>НДФЛ!H17</f>
        <v>248092.44792759002</v>
      </c>
    </row>
    <row r="18" spans="1:7" ht="12.75">
      <c r="A18" s="79" t="s">
        <v>127</v>
      </c>
      <c r="B18" s="18" t="s">
        <v>20</v>
      </c>
      <c r="C18" s="90">
        <f>C20+C21+C22+C23+C24</f>
        <v>150160</v>
      </c>
      <c r="D18" s="90">
        <f t="shared" ref="D18:G18" si="1">D20+D21+D22+D23+D24</f>
        <v>149785.91999999998</v>
      </c>
      <c r="E18" s="90">
        <f t="shared" si="1"/>
        <v>154520.51679999998</v>
      </c>
      <c r="F18" s="90">
        <f t="shared" si="1"/>
        <v>156817.857472</v>
      </c>
      <c r="G18" s="90">
        <f t="shared" si="1"/>
        <v>159375.13177087999</v>
      </c>
    </row>
    <row r="19" spans="1:7" ht="12.75">
      <c r="A19" s="15" t="s">
        <v>18</v>
      </c>
      <c r="B19" s="24"/>
      <c r="C19" s="90"/>
      <c r="D19" s="90"/>
      <c r="E19" s="90"/>
      <c r="F19" s="90"/>
      <c r="G19" s="90"/>
    </row>
    <row r="20" spans="1:7" ht="12.75">
      <c r="A20" s="80" t="s">
        <v>128</v>
      </c>
      <c r="B20" s="18" t="s">
        <v>20</v>
      </c>
      <c r="C20" s="90">
        <v>2627</v>
      </c>
      <c r="D20" s="90">
        <v>1709</v>
      </c>
      <c r="E20" s="90">
        <v>2106</v>
      </c>
      <c r="F20" s="90">
        <v>2110</v>
      </c>
      <c r="G20" s="90">
        <v>2112</v>
      </c>
    </row>
    <row r="21" spans="1:7" ht="12.75">
      <c r="A21" s="80" t="s">
        <v>129</v>
      </c>
      <c r="B21" s="18" t="s">
        <v>20</v>
      </c>
      <c r="C21" s="90">
        <v>47923</v>
      </c>
      <c r="D21" s="90">
        <f>C21*104%</f>
        <v>49839.92</v>
      </c>
      <c r="E21" s="90">
        <f t="shared" ref="E21:G21" si="2">D21*104%</f>
        <v>51833.516799999998</v>
      </c>
      <c r="F21" s="90">
        <f t="shared" si="2"/>
        <v>53906.857471999996</v>
      </c>
      <c r="G21" s="90">
        <f t="shared" si="2"/>
        <v>56063.131770879998</v>
      </c>
    </row>
    <row r="22" spans="1:7" ht="12.75">
      <c r="A22" s="80" t="s">
        <v>130</v>
      </c>
      <c r="B22" s="18" t="s">
        <v>20</v>
      </c>
      <c r="C22" s="90">
        <v>19544</v>
      </c>
      <c r="D22" s="90">
        <v>19600</v>
      </c>
      <c r="E22" s="90">
        <v>19650</v>
      </c>
      <c r="F22" s="90">
        <v>19680</v>
      </c>
      <c r="G22" s="90">
        <v>19700</v>
      </c>
    </row>
    <row r="23" spans="1:7" ht="12.75">
      <c r="A23" s="80" t="s">
        <v>131</v>
      </c>
      <c r="B23" s="18" t="s">
        <v>20</v>
      </c>
      <c r="C23" s="90">
        <v>0</v>
      </c>
      <c r="D23" s="90">
        <v>0</v>
      </c>
      <c r="E23" s="90">
        <v>0</v>
      </c>
      <c r="F23" s="90">
        <v>0</v>
      </c>
      <c r="G23" s="90">
        <v>0</v>
      </c>
    </row>
    <row r="24" spans="1:7" ht="12.75">
      <c r="A24" s="80" t="s">
        <v>132</v>
      </c>
      <c r="B24" s="18" t="s">
        <v>20</v>
      </c>
      <c r="C24" s="90">
        <v>80066</v>
      </c>
      <c r="D24" s="90">
        <v>78637</v>
      </c>
      <c r="E24" s="90">
        <v>80931</v>
      </c>
      <c r="F24" s="90">
        <v>81121</v>
      </c>
      <c r="G24" s="90">
        <v>81500</v>
      </c>
    </row>
    <row r="25" spans="1:7" ht="12.75">
      <c r="A25" s="81" t="s">
        <v>133</v>
      </c>
      <c r="B25" s="18" t="s">
        <v>20</v>
      </c>
      <c r="C25" s="90">
        <f>C27+C28+C29+C30</f>
        <v>30452</v>
      </c>
      <c r="D25" s="90">
        <f t="shared" ref="D25:G25" si="3">D27+D28+D29+D30</f>
        <v>31801</v>
      </c>
      <c r="E25" s="90">
        <f t="shared" si="3"/>
        <v>32569</v>
      </c>
      <c r="F25" s="90">
        <f t="shared" si="3"/>
        <v>32623</v>
      </c>
      <c r="G25" s="90">
        <f t="shared" si="3"/>
        <v>32673</v>
      </c>
    </row>
    <row r="26" spans="1:7" ht="12.75">
      <c r="A26" s="15" t="s">
        <v>5</v>
      </c>
      <c r="B26" s="24"/>
      <c r="C26" s="90"/>
      <c r="D26" s="90"/>
      <c r="E26" s="90"/>
      <c r="F26" s="90"/>
      <c r="G26" s="90"/>
    </row>
    <row r="27" spans="1:7" ht="36">
      <c r="A27" s="82" t="s">
        <v>134</v>
      </c>
      <c r="B27" s="18" t="s">
        <v>20</v>
      </c>
      <c r="C27" s="90">
        <v>14482</v>
      </c>
      <c r="D27" s="90">
        <v>15200</v>
      </c>
      <c r="E27" s="90">
        <v>15260</v>
      </c>
      <c r="F27" s="90">
        <v>15310</v>
      </c>
      <c r="G27" s="90">
        <v>15350</v>
      </c>
    </row>
    <row r="28" spans="1:7" ht="24">
      <c r="A28" s="82" t="s">
        <v>135</v>
      </c>
      <c r="B28" s="18" t="s">
        <v>20</v>
      </c>
      <c r="C28" s="90">
        <v>8619</v>
      </c>
      <c r="D28" s="90">
        <v>9110</v>
      </c>
      <c r="E28" s="90">
        <v>9112</v>
      </c>
      <c r="F28" s="90">
        <v>9113</v>
      </c>
      <c r="G28" s="90">
        <v>9118</v>
      </c>
    </row>
    <row r="29" spans="1:7" ht="12.75">
      <c r="A29" s="82" t="s">
        <v>136</v>
      </c>
      <c r="B29" s="18" t="s">
        <v>20</v>
      </c>
      <c r="C29" s="90">
        <v>7282</v>
      </c>
      <c r="D29" s="90">
        <v>7391</v>
      </c>
      <c r="E29" s="90">
        <v>8097</v>
      </c>
      <c r="F29" s="90">
        <v>8100</v>
      </c>
      <c r="G29" s="90">
        <v>8105</v>
      </c>
    </row>
    <row r="30" spans="1:7" ht="24">
      <c r="A30" s="82" t="s">
        <v>137</v>
      </c>
      <c r="B30" s="18" t="s">
        <v>20</v>
      </c>
      <c r="C30" s="90">
        <v>69</v>
      </c>
      <c r="D30" s="90">
        <v>100</v>
      </c>
      <c r="E30" s="90">
        <v>100</v>
      </c>
      <c r="F30" s="90">
        <v>100</v>
      </c>
      <c r="G30" s="90">
        <v>100</v>
      </c>
    </row>
    <row r="31" spans="1:7" ht="24">
      <c r="A31" s="83" t="s">
        <v>138</v>
      </c>
      <c r="B31" s="18" t="s">
        <v>20</v>
      </c>
      <c r="C31" s="90"/>
      <c r="D31" s="90"/>
      <c r="E31" s="90"/>
      <c r="F31" s="90"/>
      <c r="G31" s="90"/>
    </row>
    <row r="32" spans="1:7" ht="12.75">
      <c r="A32" s="79" t="s">
        <v>139</v>
      </c>
      <c r="B32" s="18" t="s">
        <v>20</v>
      </c>
      <c r="C32" s="90">
        <v>1079</v>
      </c>
      <c r="D32" s="90">
        <v>1256</v>
      </c>
      <c r="E32" s="90">
        <v>1247</v>
      </c>
      <c r="F32" s="90">
        <v>1247</v>
      </c>
      <c r="G32" s="90">
        <v>1247</v>
      </c>
    </row>
    <row r="33" spans="1:7" ht="12.75">
      <c r="A33" s="84" t="s">
        <v>140</v>
      </c>
      <c r="B33" s="18" t="s">
        <v>20</v>
      </c>
      <c r="C33" s="90"/>
      <c r="D33" s="90"/>
      <c r="E33" s="90"/>
      <c r="F33" s="90"/>
      <c r="G33" s="90"/>
    </row>
    <row r="34" spans="1:7" ht="12.75">
      <c r="A34" s="19" t="s">
        <v>141</v>
      </c>
      <c r="B34" s="18" t="s">
        <v>20</v>
      </c>
      <c r="C34" s="90">
        <v>59117</v>
      </c>
      <c r="D34" s="90">
        <v>48100</v>
      </c>
      <c r="E34" s="90">
        <v>24150</v>
      </c>
      <c r="F34" s="90">
        <v>24200</v>
      </c>
      <c r="G34" s="90">
        <v>24250</v>
      </c>
    </row>
    <row r="35" spans="1:7" ht="24">
      <c r="A35" s="19" t="s">
        <v>142</v>
      </c>
      <c r="B35" s="18" t="s">
        <v>20</v>
      </c>
      <c r="C35" s="90">
        <v>352851</v>
      </c>
      <c r="D35" s="90">
        <f>НДФЛ!E6*21.8%</f>
        <v>367923.17800000001</v>
      </c>
      <c r="E35" s="90">
        <f>НДФЛ!F6*21.8%</f>
        <v>394222.04399999999</v>
      </c>
      <c r="F35" s="90">
        <f>НДФЛ!G6*21.8%</f>
        <v>423576.61599999998</v>
      </c>
      <c r="G35" s="90">
        <f>НДФЛ!H6*21.8%</f>
        <v>455291.69199999998</v>
      </c>
    </row>
    <row r="36" spans="1:7" ht="12.75">
      <c r="A36" s="19" t="s">
        <v>143</v>
      </c>
      <c r="B36" s="18" t="s">
        <v>20</v>
      </c>
      <c r="C36" s="90">
        <f>C11+C12+C13+C34+C35</f>
        <v>1522086</v>
      </c>
      <c r="D36" s="90">
        <f t="shared" ref="D36:G36" si="4">D11+D12+D13+D34+D35</f>
        <v>1443088.7080000001</v>
      </c>
      <c r="E36" s="90">
        <f t="shared" si="4"/>
        <v>1476217.5788</v>
      </c>
      <c r="F36" s="90">
        <f t="shared" si="4"/>
        <v>1587333.8568819999</v>
      </c>
      <c r="G36" s="90">
        <f t="shared" si="4"/>
        <v>1728793.27169847</v>
      </c>
    </row>
    <row r="37" spans="1:7" ht="12.75">
      <c r="A37" s="19"/>
      <c r="B37" s="24"/>
      <c r="C37" s="90"/>
      <c r="D37" s="90"/>
      <c r="E37" s="90"/>
      <c r="F37" s="90"/>
      <c r="G37" s="90"/>
    </row>
    <row r="38" spans="1:7" ht="12.75">
      <c r="A38" s="19" t="s">
        <v>190</v>
      </c>
      <c r="B38" s="85" t="s">
        <v>144</v>
      </c>
      <c r="C38" s="90">
        <v>22.6</v>
      </c>
      <c r="D38" s="90">
        <v>22.2</v>
      </c>
      <c r="E38" s="90">
        <v>22</v>
      </c>
      <c r="F38" s="90">
        <v>21.7</v>
      </c>
      <c r="G38" s="90">
        <v>21.5</v>
      </c>
    </row>
    <row r="39" spans="1:7" ht="24">
      <c r="A39" s="86" t="s">
        <v>145</v>
      </c>
      <c r="B39" s="85" t="s">
        <v>146</v>
      </c>
      <c r="C39" s="90">
        <f>C36/C38</f>
        <v>67348.938053097343</v>
      </c>
      <c r="D39" s="90">
        <f t="shared" ref="D39:G39" si="5">D36/D38</f>
        <v>65003.995855855865</v>
      </c>
      <c r="E39" s="90">
        <f t="shared" si="5"/>
        <v>67100.799036363635</v>
      </c>
      <c r="F39" s="90">
        <f t="shared" si="5"/>
        <v>73149.02566276498</v>
      </c>
      <c r="G39" s="90">
        <f t="shared" si="5"/>
        <v>80408.98938132418</v>
      </c>
    </row>
    <row r="40" spans="1:7">
      <c r="C40" s="87"/>
      <c r="D40" s="87"/>
      <c r="E40" s="87"/>
      <c r="F40" s="87"/>
      <c r="G40" s="87"/>
    </row>
    <row r="41" spans="1:7">
      <c r="A41" s="17" t="s">
        <v>269</v>
      </c>
      <c r="C41" s="87"/>
      <c r="D41" s="87"/>
      <c r="E41" s="87"/>
      <c r="F41" s="87"/>
      <c r="G41" s="87"/>
    </row>
    <row r="42" spans="1:7">
      <c r="A42" s="17" t="s">
        <v>270</v>
      </c>
    </row>
  </sheetData>
  <mergeCells count="4">
    <mergeCell ref="A2:G2"/>
    <mergeCell ref="A3:D3"/>
    <mergeCell ref="E5:G5"/>
    <mergeCell ref="A1:G1"/>
  </mergeCells>
  <printOptions horizontalCentered="1"/>
  <pageMargins left="0.31" right="0.33" top="0.71" bottom="0.44" header="0.27559055118110237" footer="0.23622047244094491"/>
  <pageSetup paperSize="9" scale="9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C18" sqref="C18"/>
    </sheetView>
  </sheetViews>
  <sheetFormatPr defaultColWidth="8.85546875" defaultRowHeight="12"/>
  <cols>
    <col min="1" max="1" width="43.7109375" style="17" customWidth="1"/>
    <col min="2" max="2" width="11.42578125" style="17" customWidth="1"/>
    <col min="3" max="3" width="10.5703125" style="17" customWidth="1"/>
    <col min="4" max="4" width="11.140625" style="17" customWidth="1"/>
    <col min="5" max="5" width="11.42578125" style="17" customWidth="1"/>
    <col min="6" max="6" width="11.85546875" style="17" customWidth="1"/>
    <col min="7" max="8" width="10.5703125" style="17" customWidth="1"/>
    <col min="9" max="16384" width="8.85546875" style="17"/>
  </cols>
  <sheetData>
    <row r="1" spans="1:8" ht="12.75">
      <c r="E1" s="14" t="s">
        <v>21</v>
      </c>
    </row>
    <row r="2" spans="1:8" s="20" customFormat="1" ht="20.100000000000001" customHeight="1">
      <c r="A2" s="207" t="s">
        <v>77</v>
      </c>
      <c r="B2" s="207"/>
      <c r="C2" s="207"/>
      <c r="D2" s="207"/>
      <c r="E2" s="207"/>
      <c r="F2" s="207"/>
      <c r="G2" s="207"/>
    </row>
    <row r="3" spans="1:8" s="16" customFormat="1" ht="27.75" customHeight="1">
      <c r="A3" s="203" t="s">
        <v>268</v>
      </c>
      <c r="B3" s="203"/>
      <c r="C3" s="203"/>
      <c r="D3" s="203"/>
      <c r="E3" s="203"/>
      <c r="F3" s="203"/>
      <c r="G3" s="203"/>
    </row>
    <row r="4" spans="1:8">
      <c r="A4" s="208"/>
      <c r="B4" s="208"/>
      <c r="C4" s="208"/>
      <c r="D4" s="208"/>
    </row>
    <row r="5" spans="1:8" ht="12.75">
      <c r="A5" s="209" t="s">
        <v>0</v>
      </c>
      <c r="B5" s="21" t="s">
        <v>1</v>
      </c>
      <c r="C5" s="211" t="s">
        <v>6</v>
      </c>
      <c r="D5" s="205"/>
      <c r="E5" s="22" t="s">
        <v>2</v>
      </c>
      <c r="F5" s="211" t="s">
        <v>3</v>
      </c>
      <c r="G5" s="212"/>
      <c r="H5" s="205"/>
    </row>
    <row r="6" spans="1:8" ht="24">
      <c r="A6" s="210"/>
      <c r="B6" s="23" t="s">
        <v>4</v>
      </c>
      <c r="C6" s="30">
        <v>2018</v>
      </c>
      <c r="D6" s="30" t="s">
        <v>210</v>
      </c>
      <c r="E6" s="30">
        <v>2019</v>
      </c>
      <c r="F6" s="28">
        <v>2020</v>
      </c>
      <c r="G6" s="28">
        <v>2021</v>
      </c>
      <c r="H6" s="28">
        <v>2022</v>
      </c>
    </row>
    <row r="7" spans="1:8" ht="22.5">
      <c r="A7" s="25" t="s">
        <v>92</v>
      </c>
      <c r="B7" s="18"/>
      <c r="C7" s="57"/>
      <c r="D7" s="57"/>
      <c r="E7" s="58"/>
      <c r="F7" s="58"/>
      <c r="G7" s="59"/>
      <c r="H7" s="59"/>
    </row>
    <row r="8" spans="1:8" ht="12.75">
      <c r="A8" s="18"/>
      <c r="B8" s="18"/>
      <c r="C8" s="57"/>
      <c r="D8" s="57"/>
      <c r="E8" s="58"/>
      <c r="F8" s="58"/>
      <c r="G8" s="59"/>
      <c r="H8" s="59"/>
    </row>
    <row r="9" spans="1:8" ht="24">
      <c r="A9" s="19" t="s">
        <v>74</v>
      </c>
      <c r="B9" s="18" t="s">
        <v>20</v>
      </c>
      <c r="C9" s="57">
        <f>C11+C12</f>
        <v>170704</v>
      </c>
      <c r="D9" s="57">
        <v>89376</v>
      </c>
      <c r="E9" s="57">
        <f t="shared" ref="E9:H9" si="0">E11+E12</f>
        <v>120560</v>
      </c>
      <c r="F9" s="57">
        <f t="shared" si="0"/>
        <v>122411</v>
      </c>
      <c r="G9" s="57">
        <f t="shared" si="0"/>
        <v>155294</v>
      </c>
      <c r="H9" s="57">
        <f t="shared" si="0"/>
        <v>204353</v>
      </c>
    </row>
    <row r="10" spans="1:8" ht="12.75">
      <c r="A10" s="15" t="s">
        <v>18</v>
      </c>
      <c r="B10" s="18"/>
      <c r="C10" s="57"/>
      <c r="D10" s="57"/>
      <c r="E10" s="58"/>
      <c r="F10" s="58"/>
      <c r="G10" s="59"/>
      <c r="H10" s="59"/>
    </row>
    <row r="11" spans="1:8" ht="48">
      <c r="A11" s="26" t="s">
        <v>192</v>
      </c>
      <c r="B11" s="18" t="s">
        <v>20</v>
      </c>
      <c r="C11" s="57">
        <v>149035</v>
      </c>
      <c r="D11" s="57" t="s">
        <v>93</v>
      </c>
      <c r="E11" s="58">
        <v>108450</v>
      </c>
      <c r="F11" s="58">
        <v>110134</v>
      </c>
      <c r="G11" s="58">
        <v>140561</v>
      </c>
      <c r="H11" s="58">
        <v>186674</v>
      </c>
    </row>
    <row r="12" spans="1:8" ht="48">
      <c r="A12" s="26" t="s">
        <v>94</v>
      </c>
      <c r="B12" s="18" t="s">
        <v>20</v>
      </c>
      <c r="C12" s="57">
        <v>21669</v>
      </c>
      <c r="D12" s="57" t="s">
        <v>93</v>
      </c>
      <c r="E12" s="58">
        <v>12110</v>
      </c>
      <c r="F12" s="58">
        <v>12277</v>
      </c>
      <c r="G12" s="58">
        <v>14733</v>
      </c>
      <c r="H12" s="58">
        <v>17679</v>
      </c>
    </row>
    <row r="13" spans="1:8" ht="12.75">
      <c r="A13" s="60"/>
      <c r="B13" s="18"/>
      <c r="C13" s="57"/>
      <c r="D13" s="57"/>
      <c r="E13" s="58"/>
      <c r="F13" s="58"/>
      <c r="G13" s="59"/>
      <c r="H13" s="59"/>
    </row>
    <row r="14" spans="1:8" ht="24">
      <c r="A14" s="19" t="s">
        <v>211</v>
      </c>
      <c r="B14" s="18" t="s">
        <v>20</v>
      </c>
      <c r="C14" s="57">
        <f>C16+C17</f>
        <v>29019.68</v>
      </c>
      <c r="D14" s="57">
        <v>15194</v>
      </c>
      <c r="E14" s="57">
        <f t="shared" ref="E14:H14" si="1">E16+E17</f>
        <v>20495.2</v>
      </c>
      <c r="F14" s="57">
        <f t="shared" si="1"/>
        <v>20809.870000000003</v>
      </c>
      <c r="G14" s="57">
        <f t="shared" si="1"/>
        <v>26399.980000000003</v>
      </c>
      <c r="H14" s="57">
        <f t="shared" si="1"/>
        <v>34740.01</v>
      </c>
    </row>
    <row r="15" spans="1:8" ht="12.75">
      <c r="A15" s="15" t="s">
        <v>18</v>
      </c>
      <c r="B15" s="18"/>
      <c r="C15" s="57"/>
      <c r="D15" s="57"/>
      <c r="E15" s="58"/>
      <c r="F15" s="58"/>
      <c r="G15" s="59"/>
      <c r="H15" s="59"/>
    </row>
    <row r="16" spans="1:8" ht="36">
      <c r="A16" s="26" t="s">
        <v>191</v>
      </c>
      <c r="B16" s="18" t="s">
        <v>20</v>
      </c>
      <c r="C16" s="59">
        <f>C11*17%</f>
        <v>25335.95</v>
      </c>
      <c r="D16" s="57" t="s">
        <v>93</v>
      </c>
      <c r="E16" s="59">
        <f>E11*17%</f>
        <v>18436.5</v>
      </c>
      <c r="F16" s="59">
        <f t="shared" ref="F16:H16" si="2">F11*17%</f>
        <v>18722.780000000002</v>
      </c>
      <c r="G16" s="59">
        <f t="shared" si="2"/>
        <v>23895.370000000003</v>
      </c>
      <c r="H16" s="59">
        <f t="shared" si="2"/>
        <v>31734.58</v>
      </c>
    </row>
    <row r="17" spans="1:8" ht="24">
      <c r="A17" s="26" t="s">
        <v>95</v>
      </c>
      <c r="B17" s="18" t="s">
        <v>20</v>
      </c>
      <c r="C17" s="59">
        <f>C12*17%</f>
        <v>3683.7300000000005</v>
      </c>
      <c r="D17" s="57" t="s">
        <v>93</v>
      </c>
      <c r="E17" s="59">
        <f>E12*17%</f>
        <v>2058.7000000000003</v>
      </c>
      <c r="F17" s="59">
        <f t="shared" ref="F17:H17" si="3">F12*17%</f>
        <v>2087.09</v>
      </c>
      <c r="G17" s="59">
        <f t="shared" si="3"/>
        <v>2504.61</v>
      </c>
      <c r="H17" s="59">
        <f t="shared" si="3"/>
        <v>3005.4300000000003</v>
      </c>
    </row>
    <row r="18" spans="1:8" ht="12.75">
      <c r="A18" s="24"/>
      <c r="B18" s="24"/>
      <c r="C18" s="59"/>
      <c r="D18" s="59"/>
      <c r="E18" s="59"/>
      <c r="F18" s="59"/>
      <c r="G18" s="59"/>
      <c r="H18" s="59"/>
    </row>
    <row r="19" spans="1:8" ht="36">
      <c r="A19" s="19" t="s">
        <v>96</v>
      </c>
      <c r="B19" s="18" t="s">
        <v>20</v>
      </c>
      <c r="C19" s="59">
        <f>C21-C22</f>
        <v>126945</v>
      </c>
      <c r="D19" s="59">
        <f t="shared" ref="D19:H19" si="4">D21-D22</f>
        <v>95550</v>
      </c>
      <c r="E19" s="59">
        <f t="shared" si="4"/>
        <v>158527</v>
      </c>
      <c r="F19" s="59">
        <f t="shared" si="4"/>
        <v>160968</v>
      </c>
      <c r="G19" s="59">
        <f t="shared" si="4"/>
        <v>194772</v>
      </c>
      <c r="H19" s="59">
        <f t="shared" si="4"/>
        <v>255150</v>
      </c>
    </row>
    <row r="20" spans="1:8" ht="12.75">
      <c r="A20" s="15" t="s">
        <v>5</v>
      </c>
      <c r="B20" s="18"/>
      <c r="C20" s="59"/>
      <c r="D20" s="59"/>
      <c r="E20" s="59"/>
      <c r="F20" s="59"/>
      <c r="G20" s="59"/>
      <c r="H20" s="59"/>
    </row>
    <row r="21" spans="1:8" ht="12.75">
      <c r="A21" s="27" t="s">
        <v>75</v>
      </c>
      <c r="B21" s="18" t="s">
        <v>20</v>
      </c>
      <c r="C21" s="59">
        <v>134345</v>
      </c>
      <c r="D21" s="59">
        <v>98650</v>
      </c>
      <c r="E21" s="59">
        <v>158527</v>
      </c>
      <c r="F21" s="59">
        <v>160968</v>
      </c>
      <c r="G21" s="59">
        <v>194772</v>
      </c>
      <c r="H21" s="59">
        <v>255150</v>
      </c>
    </row>
    <row r="22" spans="1:8">
      <c r="A22" s="27" t="s">
        <v>76</v>
      </c>
      <c r="B22" s="24"/>
      <c r="C22" s="61">
        <v>7400</v>
      </c>
      <c r="D22" s="61">
        <v>3100</v>
      </c>
      <c r="E22" s="61">
        <v>0</v>
      </c>
      <c r="F22" s="61">
        <v>0</v>
      </c>
      <c r="G22" s="61">
        <v>0</v>
      </c>
      <c r="H22" s="61">
        <v>0</v>
      </c>
    </row>
    <row r="24" spans="1:8">
      <c r="A24" s="17" t="s">
        <v>269</v>
      </c>
    </row>
    <row r="25" spans="1:8">
      <c r="A25" s="17" t="s">
        <v>270</v>
      </c>
    </row>
  </sheetData>
  <mergeCells count="6">
    <mergeCell ref="A2:G2"/>
    <mergeCell ref="A4:D4"/>
    <mergeCell ref="A3:G3"/>
    <mergeCell ref="A5:A6"/>
    <mergeCell ref="C5:D5"/>
    <mergeCell ref="F5:H5"/>
  </mergeCells>
  <phoneticPr fontId="0" type="noConversion"/>
  <printOptions horizontalCentered="1"/>
  <pageMargins left="0.31496062992125984" right="0.31496062992125984" top="0.82677165354330717" bottom="0.43307086614173229" header="0.27559055118110237" footer="0.23622047244094491"/>
  <pageSetup paperSize="9" orientation="landscape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2"/>
  <sheetViews>
    <sheetView tabSelected="1" zoomScale="90" zoomScaleNormal="90" workbookViewId="0">
      <selection activeCell="F18" sqref="F18:G18"/>
    </sheetView>
  </sheetViews>
  <sheetFormatPr defaultColWidth="9.140625" defaultRowHeight="15"/>
  <cols>
    <col min="1" max="1" width="61" style="171" customWidth="1"/>
    <col min="2" max="2" width="14.140625" style="171" customWidth="1"/>
    <col min="3" max="3" width="12.42578125" style="172" customWidth="1"/>
    <col min="4" max="4" width="12.140625" style="172" customWidth="1"/>
    <col min="5" max="6" width="13.140625" style="172" customWidth="1"/>
    <col min="7" max="7" width="12.28515625" style="172" customWidth="1"/>
    <col min="8" max="8" width="12.42578125" style="172" customWidth="1"/>
    <col min="9" max="16384" width="9.140625" style="172"/>
  </cols>
  <sheetData>
    <row r="1" spans="1:8">
      <c r="F1" s="172" t="s">
        <v>147</v>
      </c>
    </row>
    <row r="2" spans="1:8" ht="18.75">
      <c r="A2" s="220" t="s">
        <v>264</v>
      </c>
      <c r="B2" s="220"/>
      <c r="C2" s="220"/>
      <c r="D2" s="220"/>
      <c r="E2" s="220"/>
      <c r="F2" s="220"/>
      <c r="G2" s="220"/>
      <c r="H2" s="220"/>
    </row>
    <row r="3" spans="1:8">
      <c r="A3" s="173" t="s">
        <v>197</v>
      </c>
      <c r="B3" s="174"/>
      <c r="C3" s="174"/>
      <c r="D3" s="174"/>
      <c r="E3" s="175">
        <f>E6/C6%</f>
        <v>104.36352460739718</v>
      </c>
      <c r="F3" s="175">
        <f>F6/E6%</f>
        <v>107.14792314606503</v>
      </c>
      <c r="G3" s="175">
        <f>G6/F6%</f>
        <v>107.44620257714456</v>
      </c>
      <c r="H3" s="175">
        <f>H6/G6%</f>
        <v>107.48744732405153</v>
      </c>
    </row>
    <row r="4" spans="1:8">
      <c r="A4" s="213" t="s">
        <v>0</v>
      </c>
      <c r="B4" s="215" t="s">
        <v>148</v>
      </c>
      <c r="C4" s="217" t="s">
        <v>6</v>
      </c>
      <c r="D4" s="218"/>
      <c r="E4" s="176" t="s">
        <v>2</v>
      </c>
      <c r="F4" s="217" t="s">
        <v>3</v>
      </c>
      <c r="G4" s="219"/>
      <c r="H4" s="218"/>
    </row>
    <row r="5" spans="1:8" s="179" customFormat="1" ht="42.75">
      <c r="A5" s="214"/>
      <c r="B5" s="216"/>
      <c r="C5" s="177">
        <v>2018</v>
      </c>
      <c r="D5" s="177" t="s">
        <v>210</v>
      </c>
      <c r="E5" s="177">
        <v>2019</v>
      </c>
      <c r="F5" s="178">
        <v>2020</v>
      </c>
      <c r="G5" s="178">
        <v>2021</v>
      </c>
      <c r="H5" s="178">
        <v>2022</v>
      </c>
    </row>
    <row r="6" spans="1:8">
      <c r="A6" s="180" t="s">
        <v>180</v>
      </c>
      <c r="B6" s="181" t="s">
        <v>149</v>
      </c>
      <c r="C6" s="182">
        <v>1617156</v>
      </c>
      <c r="D6" s="182">
        <v>798469</v>
      </c>
      <c r="E6" s="182">
        <v>1687721</v>
      </c>
      <c r="F6" s="182">
        <v>1808358</v>
      </c>
      <c r="G6" s="182">
        <v>1943012</v>
      </c>
      <c r="H6" s="182">
        <v>2088494</v>
      </c>
    </row>
    <row r="7" spans="1:8" ht="30">
      <c r="A7" s="180" t="s">
        <v>181</v>
      </c>
      <c r="B7" s="181" t="s">
        <v>149</v>
      </c>
      <c r="C7" s="182">
        <v>50600</v>
      </c>
      <c r="D7" s="182">
        <v>80468</v>
      </c>
      <c r="E7" s="182">
        <v>98524</v>
      </c>
      <c r="F7" s="182">
        <v>158919.4</v>
      </c>
      <c r="G7" s="182">
        <f>F7*109.5%</f>
        <v>174016.74299999999</v>
      </c>
      <c r="H7" s="182">
        <f>G7*109.9%</f>
        <v>191244.40055699999</v>
      </c>
    </row>
    <row r="8" spans="1:8">
      <c r="A8" s="180" t="s">
        <v>188</v>
      </c>
      <c r="B8" s="181" t="s">
        <v>149</v>
      </c>
      <c r="C8" s="182">
        <f t="shared" ref="C8:D8" si="0">C6-C7</f>
        <v>1566556</v>
      </c>
      <c r="D8" s="182">
        <f t="shared" si="0"/>
        <v>718001</v>
      </c>
      <c r="E8" s="182">
        <f>E6-E7</f>
        <v>1589197</v>
      </c>
      <c r="F8" s="182">
        <f>F6-F7</f>
        <v>1649438.6</v>
      </c>
      <c r="G8" s="182">
        <f t="shared" ref="G8:H8" si="1">G6-G7</f>
        <v>1768995.257</v>
      </c>
      <c r="H8" s="182">
        <f t="shared" si="1"/>
        <v>1897249.599443</v>
      </c>
    </row>
    <row r="9" spans="1:8">
      <c r="A9" s="180" t="s">
        <v>182</v>
      </c>
      <c r="B9" s="183" t="s">
        <v>150</v>
      </c>
      <c r="C9" s="182">
        <v>13</v>
      </c>
      <c r="D9" s="182">
        <v>13</v>
      </c>
      <c r="E9" s="182">
        <v>13</v>
      </c>
      <c r="F9" s="182">
        <v>13</v>
      </c>
      <c r="G9" s="182">
        <v>13</v>
      </c>
      <c r="H9" s="182">
        <v>13</v>
      </c>
    </row>
    <row r="10" spans="1:8">
      <c r="A10" s="180" t="s">
        <v>265</v>
      </c>
      <c r="B10" s="181" t="s">
        <v>149</v>
      </c>
      <c r="C10" s="182">
        <f t="shared" ref="C10:D10" si="2">C8*C9%</f>
        <v>203652.28</v>
      </c>
      <c r="D10" s="182">
        <f t="shared" si="2"/>
        <v>93340.13</v>
      </c>
      <c r="E10" s="182">
        <f>E8*E9%</f>
        <v>206595.61000000002</v>
      </c>
      <c r="F10" s="182">
        <f>F8*F9%</f>
        <v>214427.01800000001</v>
      </c>
      <c r="G10" s="182">
        <f>G8*G9%</f>
        <v>229969.38341000001</v>
      </c>
      <c r="H10" s="182">
        <f>H8*H9%</f>
        <v>246642.44792759002</v>
      </c>
    </row>
    <row r="11" spans="1:8" ht="30">
      <c r="A11" s="180" t="s">
        <v>198</v>
      </c>
      <c r="B11" s="181" t="s">
        <v>149</v>
      </c>
      <c r="C11" s="182">
        <f>C10</f>
        <v>203652.28</v>
      </c>
      <c r="D11" s="182">
        <f t="shared" ref="D11:H11" si="3">D10</f>
        <v>93340.13</v>
      </c>
      <c r="E11" s="182">
        <f t="shared" si="3"/>
        <v>206595.61000000002</v>
      </c>
      <c r="F11" s="182">
        <f t="shared" si="3"/>
        <v>214427.01800000001</v>
      </c>
      <c r="G11" s="182">
        <f t="shared" si="3"/>
        <v>229969.38341000001</v>
      </c>
      <c r="H11" s="182">
        <f t="shared" si="3"/>
        <v>246642.44792759002</v>
      </c>
    </row>
    <row r="12" spans="1:8" ht="105">
      <c r="A12" s="184" t="s">
        <v>183</v>
      </c>
      <c r="B12" s="181" t="s">
        <v>149</v>
      </c>
      <c r="C12" s="182">
        <v>1340</v>
      </c>
      <c r="D12" s="182">
        <v>45.9</v>
      </c>
      <c r="E12" s="182">
        <v>1400</v>
      </c>
      <c r="F12" s="182">
        <v>1420</v>
      </c>
      <c r="G12" s="182">
        <v>1430</v>
      </c>
      <c r="H12" s="182">
        <v>1450</v>
      </c>
    </row>
    <row r="13" spans="1:8" ht="45">
      <c r="A13" s="184" t="s">
        <v>184</v>
      </c>
      <c r="B13" s="181" t="s">
        <v>149</v>
      </c>
      <c r="C13" s="182">
        <v>24491</v>
      </c>
      <c r="D13" s="182">
        <v>21189</v>
      </c>
      <c r="E13" s="182">
        <v>21200</v>
      </c>
      <c r="F13" s="182">
        <v>0</v>
      </c>
      <c r="G13" s="182">
        <v>0</v>
      </c>
      <c r="H13" s="182">
        <v>0</v>
      </c>
    </row>
    <row r="14" spans="1:8" ht="90">
      <c r="A14" s="184" t="s">
        <v>185</v>
      </c>
      <c r="B14" s="181" t="s">
        <v>149</v>
      </c>
      <c r="C14" s="182">
        <v>0</v>
      </c>
      <c r="D14" s="182">
        <v>0</v>
      </c>
      <c r="E14" s="182">
        <v>0</v>
      </c>
      <c r="F14" s="182">
        <v>0</v>
      </c>
      <c r="G14" s="182">
        <v>0</v>
      </c>
      <c r="H14" s="182">
        <v>0</v>
      </c>
    </row>
    <row r="15" spans="1:8" ht="30">
      <c r="A15" s="184" t="s">
        <v>186</v>
      </c>
      <c r="B15" s="181" t="s">
        <v>149</v>
      </c>
      <c r="C15" s="182"/>
      <c r="D15" s="182"/>
      <c r="E15" s="182"/>
      <c r="F15" s="182"/>
      <c r="G15" s="182"/>
      <c r="H15" s="182"/>
    </row>
    <row r="16" spans="1:8">
      <c r="A16" s="180" t="s">
        <v>187</v>
      </c>
      <c r="B16" s="185" t="s">
        <v>149</v>
      </c>
      <c r="C16" s="182">
        <v>3206</v>
      </c>
      <c r="D16" s="182">
        <v>0</v>
      </c>
      <c r="E16" s="182">
        <v>2000</v>
      </c>
      <c r="F16" s="182">
        <v>0</v>
      </c>
      <c r="G16" s="182">
        <v>0</v>
      </c>
      <c r="H16" s="182">
        <v>0</v>
      </c>
    </row>
    <row r="17" spans="1:8" ht="30">
      <c r="A17" s="186" t="s">
        <v>189</v>
      </c>
      <c r="B17" s="185" t="s">
        <v>149</v>
      </c>
      <c r="C17" s="187">
        <f t="shared" ref="C17:D17" si="4">C11+C12+C13+C14+C15+C16</f>
        <v>232689.28</v>
      </c>
      <c r="D17" s="187">
        <f t="shared" si="4"/>
        <v>114575.03</v>
      </c>
      <c r="E17" s="187">
        <f>E11+E12+E13+E14+E15+E16</f>
        <v>231195.61000000002</v>
      </c>
      <c r="F17" s="187">
        <f>F11+F12+F13+F14+F15+F16</f>
        <v>215847.01800000001</v>
      </c>
      <c r="G17" s="187">
        <f>G11+G12+G13+G14+G15+G16</f>
        <v>231399.38341000001</v>
      </c>
      <c r="H17" s="187">
        <f>H11+H12+H13+H14+H15+H16</f>
        <v>248092.44792759002</v>
      </c>
    </row>
    <row r="18" spans="1:8" ht="30">
      <c r="A18" s="188" t="s">
        <v>193</v>
      </c>
      <c r="B18" s="183"/>
      <c r="C18" s="189">
        <v>113319.7</v>
      </c>
      <c r="D18" s="189">
        <v>56141.8</v>
      </c>
      <c r="E18" s="189">
        <v>113285.9</v>
      </c>
      <c r="F18" s="189">
        <f>F17*49%</f>
        <v>105765.03882</v>
      </c>
      <c r="G18" s="189">
        <f>G17*49%</f>
        <v>113385.6978709</v>
      </c>
      <c r="H18" s="189">
        <f>H17*49%</f>
        <v>121565.29948451911</v>
      </c>
    </row>
    <row r="19" spans="1:8">
      <c r="C19" s="190"/>
      <c r="D19" s="190"/>
      <c r="E19" s="175">
        <f>E17/C17%</f>
        <v>99.358083879068261</v>
      </c>
      <c r="F19" s="175">
        <f>F17/E17%</f>
        <v>93.36120958352106</v>
      </c>
      <c r="G19" s="175">
        <f>G17/F17%</f>
        <v>107.2052723054066</v>
      </c>
      <c r="H19" s="175">
        <f>H17/G17%</f>
        <v>107.21396240197095</v>
      </c>
    </row>
    <row r="20" spans="1:8">
      <c r="A20" s="191" t="s">
        <v>266</v>
      </c>
      <c r="C20" s="175">
        <f t="shared" ref="C20:H20" si="5">C18/C17%</f>
        <v>48.700008870198054</v>
      </c>
      <c r="D20" s="175">
        <f t="shared" si="5"/>
        <v>49.000030809505361</v>
      </c>
      <c r="E20" s="175">
        <f t="shared" si="5"/>
        <v>49.000022102495798</v>
      </c>
      <c r="F20" s="175">
        <f t="shared" si="5"/>
        <v>48.999999999999993</v>
      </c>
      <c r="G20" s="175">
        <f t="shared" si="5"/>
        <v>48.999999999999993</v>
      </c>
      <c r="H20" s="175">
        <f t="shared" si="5"/>
        <v>49.000000000000007</v>
      </c>
    </row>
    <row r="21" spans="1:8">
      <c r="A21" s="191"/>
    </row>
    <row r="22" spans="1:8">
      <c r="A22" s="191"/>
    </row>
  </sheetData>
  <mergeCells count="5">
    <mergeCell ref="A4:A5"/>
    <mergeCell ref="B4:B5"/>
    <mergeCell ref="C4:D4"/>
    <mergeCell ref="F4:H4"/>
    <mergeCell ref="A2:H2"/>
  </mergeCells>
  <printOptions horizontalCentered="1"/>
  <pageMargins left="0.39" right="0.31496062992125984" top="0.62992125984251968" bottom="0.27559055118110237" header="0.51181102362204722" footer="0.39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5"/>
  <sheetViews>
    <sheetView topLeftCell="A88" workbookViewId="0">
      <selection activeCell="A78" sqref="A78:E78"/>
    </sheetView>
  </sheetViews>
  <sheetFormatPr defaultColWidth="9.140625" defaultRowHeight="16.5"/>
  <cols>
    <col min="1" max="1" width="39.140625" style="11" customWidth="1"/>
    <col min="2" max="2" width="13.28515625" style="1" customWidth="1"/>
    <col min="3" max="3" width="10.140625" style="1" customWidth="1"/>
    <col min="4" max="4" width="10.7109375" style="1" customWidth="1"/>
    <col min="5" max="5" width="9.85546875" style="1" customWidth="1"/>
    <col min="6" max="6" width="10.28515625" style="1" customWidth="1"/>
    <col min="7" max="16384" width="9.140625" style="1"/>
  </cols>
  <sheetData>
    <row r="1" spans="1:7">
      <c r="A1" s="114" t="s">
        <v>194</v>
      </c>
    </row>
    <row r="2" spans="1:7">
      <c r="A2" s="5"/>
    </row>
    <row r="3" spans="1:7">
      <c r="C3" t="s">
        <v>195</v>
      </c>
    </row>
    <row r="4" spans="1:7">
      <c r="A4" s="221" t="s">
        <v>8</v>
      </c>
      <c r="B4" s="221"/>
      <c r="C4" s="221"/>
      <c r="D4" s="221"/>
      <c r="E4" s="221"/>
    </row>
    <row r="5" spans="1:7">
      <c r="A5" s="221" t="s">
        <v>17</v>
      </c>
      <c r="B5" s="221"/>
      <c r="C5" s="221"/>
      <c r="D5" s="221"/>
      <c r="E5" s="221"/>
    </row>
    <row r="6" spans="1:7">
      <c r="A6" s="223" t="s">
        <v>261</v>
      </c>
      <c r="B6" s="223"/>
      <c r="C6" s="223"/>
      <c r="D6" s="223"/>
      <c r="E6" s="223"/>
    </row>
    <row r="7" spans="1:7">
      <c r="A7" s="222" t="s">
        <v>13</v>
      </c>
      <c r="B7" s="222"/>
      <c r="C7" s="222"/>
      <c r="D7" s="222"/>
      <c r="E7" s="222"/>
    </row>
    <row r="9" spans="1:7">
      <c r="A9" s="8" t="s">
        <v>0</v>
      </c>
      <c r="B9" s="206" t="s">
        <v>212</v>
      </c>
      <c r="C9" s="206"/>
      <c r="D9" s="22" t="s">
        <v>2</v>
      </c>
      <c r="E9" s="211" t="s">
        <v>3</v>
      </c>
      <c r="F9" s="212"/>
      <c r="G9" s="205"/>
    </row>
    <row r="10" spans="1:7" ht="36">
      <c r="A10" s="12"/>
      <c r="B10" s="30">
        <v>2018</v>
      </c>
      <c r="C10" s="30" t="s">
        <v>210</v>
      </c>
      <c r="D10" s="30">
        <v>2019</v>
      </c>
      <c r="E10" s="28">
        <v>2020</v>
      </c>
      <c r="F10" s="28">
        <v>2021</v>
      </c>
      <c r="G10" s="28">
        <v>2022</v>
      </c>
    </row>
    <row r="11" spans="1:7">
      <c r="A11" s="4" t="s">
        <v>10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>
      <c r="A12" s="4" t="s">
        <v>11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>
      <c r="A13" s="4" t="s">
        <v>97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>
      <c r="A14" s="4" t="s">
        <v>116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>
      <c r="A15" s="4" t="s">
        <v>99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ht="31.5">
      <c r="A16" s="4" t="s">
        <v>100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>
      <c r="A17" s="13"/>
      <c r="B17" s="5"/>
      <c r="C17" s="5"/>
      <c r="D17" s="5"/>
      <c r="E17" s="5"/>
      <c r="F17" s="5"/>
      <c r="G17" s="5"/>
    </row>
    <row r="18" spans="1:7">
      <c r="A18" s="64" t="s">
        <v>267</v>
      </c>
      <c r="B18" s="5"/>
      <c r="C18" s="5"/>
      <c r="D18" s="5"/>
      <c r="E18" s="5"/>
      <c r="F18" s="5"/>
      <c r="G18" s="5"/>
    </row>
    <row r="19" spans="1:7">
      <c r="A19" s="64"/>
      <c r="B19" s="5"/>
      <c r="C19" s="5"/>
      <c r="D19" s="5"/>
      <c r="E19" s="5"/>
      <c r="F19" s="5"/>
      <c r="G19" s="5"/>
    </row>
    <row r="20" spans="1:7">
      <c r="A20" s="5"/>
    </row>
    <row r="21" spans="1:7">
      <c r="A21" s="5"/>
    </row>
    <row r="22" spans="1:7">
      <c r="A22" s="5"/>
    </row>
    <row r="23" spans="1:7">
      <c r="C23" t="s">
        <v>101</v>
      </c>
    </row>
    <row r="24" spans="1:7">
      <c r="A24" s="221" t="s">
        <v>8</v>
      </c>
      <c r="B24" s="221"/>
      <c r="C24" s="221"/>
      <c r="D24" s="221"/>
      <c r="E24" s="221"/>
    </row>
    <row r="25" spans="1:7">
      <c r="A25" s="221" t="s">
        <v>14</v>
      </c>
      <c r="B25" s="221"/>
      <c r="C25" s="221"/>
      <c r="D25" s="221"/>
      <c r="E25" s="221"/>
    </row>
    <row r="26" spans="1:7">
      <c r="A26" s="223" t="s">
        <v>261</v>
      </c>
      <c r="B26" s="223"/>
      <c r="C26" s="223"/>
      <c r="D26" s="223"/>
      <c r="E26" s="223"/>
    </row>
    <row r="27" spans="1:7">
      <c r="A27" s="221" t="s">
        <v>9</v>
      </c>
      <c r="B27" s="221"/>
      <c r="C27" s="221"/>
      <c r="D27" s="221"/>
      <c r="E27" s="221"/>
    </row>
    <row r="29" spans="1:7" s="9" customFormat="1">
      <c r="A29" s="8" t="s">
        <v>0</v>
      </c>
      <c r="B29" s="206" t="s">
        <v>212</v>
      </c>
      <c r="C29" s="206"/>
      <c r="D29" s="22" t="s">
        <v>2</v>
      </c>
      <c r="E29" s="211" t="s">
        <v>3</v>
      </c>
      <c r="F29" s="212"/>
      <c r="G29" s="205"/>
    </row>
    <row r="30" spans="1:7" ht="28.5" customHeight="1">
      <c r="A30" s="12"/>
      <c r="B30" s="30">
        <v>2018</v>
      </c>
      <c r="C30" s="30" t="s">
        <v>210</v>
      </c>
      <c r="D30" s="30">
        <v>2019</v>
      </c>
      <c r="E30" s="28">
        <v>2020</v>
      </c>
      <c r="F30" s="28">
        <v>2021</v>
      </c>
      <c r="G30" s="28">
        <v>2022</v>
      </c>
    </row>
    <row r="31" spans="1:7" s="5" customFormat="1" ht="15.75">
      <c r="A31" s="4" t="s">
        <v>10</v>
      </c>
      <c r="B31" s="62">
        <v>0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</row>
    <row r="32" spans="1:7" s="5" customFormat="1" ht="15.75">
      <c r="A32" s="4" t="s">
        <v>11</v>
      </c>
      <c r="B32" s="62">
        <v>0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</row>
    <row r="33" spans="1:7" s="5" customFormat="1" ht="15.75">
      <c r="A33" s="4" t="s">
        <v>97</v>
      </c>
      <c r="B33" s="62">
        <v>0</v>
      </c>
      <c r="C33" s="62">
        <v>0</v>
      </c>
      <c r="D33" s="62">
        <v>0</v>
      </c>
      <c r="E33" s="62">
        <v>0</v>
      </c>
      <c r="F33" s="62">
        <v>0</v>
      </c>
      <c r="G33" s="62">
        <v>0</v>
      </c>
    </row>
    <row r="34" spans="1:7" s="5" customFormat="1" ht="15.75">
      <c r="A34" s="4" t="s">
        <v>98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</row>
    <row r="35" spans="1:7" s="5" customFormat="1" ht="15.75">
      <c r="A35" s="4" t="s">
        <v>99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s="5" customFormat="1" ht="31.5">
      <c r="A36" s="4" t="s">
        <v>100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</row>
    <row r="38" spans="1:7">
      <c r="A38" s="63"/>
    </row>
    <row r="40" spans="1:7">
      <c r="A40" s="64" t="s">
        <v>267</v>
      </c>
    </row>
    <row r="41" spans="1:7">
      <c r="A41" s="64"/>
    </row>
    <row r="43" spans="1:7" s="2" customFormat="1" ht="12.75">
      <c r="A43" s="64"/>
    </row>
    <row r="44" spans="1:7" s="2" customFormat="1" ht="12.75">
      <c r="A44" s="64"/>
    </row>
    <row r="45" spans="1:7" s="2" customFormat="1" ht="12.75">
      <c r="A45" s="65"/>
    </row>
    <row r="46" spans="1:7">
      <c r="A46" s="63"/>
    </row>
    <row r="47" spans="1:7">
      <c r="A47" s="63"/>
      <c r="C47" t="s">
        <v>109</v>
      </c>
    </row>
    <row r="48" spans="1:7">
      <c r="A48" s="221" t="s">
        <v>8</v>
      </c>
      <c r="B48" s="221"/>
      <c r="C48" s="221"/>
      <c r="D48" s="221"/>
      <c r="E48" s="221"/>
    </row>
    <row r="49" spans="1:7">
      <c r="A49" s="221" t="s">
        <v>15</v>
      </c>
      <c r="B49" s="221"/>
      <c r="C49" s="221"/>
      <c r="D49" s="221"/>
      <c r="E49" s="221"/>
    </row>
    <row r="50" spans="1:7">
      <c r="A50" s="223" t="s">
        <v>261</v>
      </c>
      <c r="B50" s="223"/>
      <c r="C50" s="223"/>
      <c r="D50" s="223"/>
      <c r="E50" s="223"/>
    </row>
    <row r="51" spans="1:7">
      <c r="A51" s="224" t="s">
        <v>9</v>
      </c>
      <c r="B51" s="224"/>
      <c r="C51" s="224"/>
      <c r="D51" s="224"/>
      <c r="E51" s="224"/>
    </row>
    <row r="52" spans="1:7" s="10" customFormat="1">
      <c r="A52" s="8" t="s">
        <v>0</v>
      </c>
      <c r="B52" s="206" t="s">
        <v>212</v>
      </c>
      <c r="C52" s="206"/>
      <c r="D52" s="22" t="s">
        <v>2</v>
      </c>
      <c r="E52" s="211" t="s">
        <v>3</v>
      </c>
      <c r="F52" s="212"/>
      <c r="G52" s="205"/>
    </row>
    <row r="53" spans="1:7" s="10" customFormat="1" ht="30" customHeight="1">
      <c r="A53" s="12"/>
      <c r="B53" s="30">
        <v>2018</v>
      </c>
      <c r="C53" s="30" t="s">
        <v>210</v>
      </c>
      <c r="D53" s="30">
        <v>2019</v>
      </c>
      <c r="E53" s="28">
        <v>2020</v>
      </c>
      <c r="F53" s="28">
        <v>2021</v>
      </c>
      <c r="G53" s="28">
        <v>2022</v>
      </c>
    </row>
    <row r="54" spans="1:7" s="2" customFormat="1" ht="25.5">
      <c r="A54" s="6" t="s">
        <v>102</v>
      </c>
      <c r="B54" s="62">
        <v>0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</row>
    <row r="55" spans="1:7" s="2" customFormat="1" ht="15">
      <c r="A55" s="3" t="s">
        <v>103</v>
      </c>
      <c r="B55" s="62">
        <v>0</v>
      </c>
      <c r="C55" s="62">
        <v>0</v>
      </c>
      <c r="D55" s="62">
        <v>0</v>
      </c>
      <c r="E55" s="62">
        <v>0</v>
      </c>
      <c r="F55" s="62">
        <v>0</v>
      </c>
      <c r="G55" s="62">
        <v>0</v>
      </c>
    </row>
    <row r="56" spans="1:7" s="2" customFormat="1" ht="15">
      <c r="A56" s="7" t="s">
        <v>7</v>
      </c>
      <c r="B56" s="62">
        <v>0</v>
      </c>
      <c r="C56" s="62">
        <v>0</v>
      </c>
      <c r="D56" s="62">
        <v>0</v>
      </c>
      <c r="E56" s="62">
        <v>0</v>
      </c>
      <c r="F56" s="62">
        <v>0</v>
      </c>
      <c r="G56" s="62">
        <v>0</v>
      </c>
    </row>
    <row r="57" spans="1:7" s="2" customFormat="1" ht="15">
      <c r="A57" s="6" t="s">
        <v>19</v>
      </c>
      <c r="B57" s="62">
        <v>0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</row>
    <row r="58" spans="1:7" s="2" customFormat="1" ht="15">
      <c r="A58" s="6" t="s">
        <v>19</v>
      </c>
      <c r="B58" s="62">
        <v>0</v>
      </c>
      <c r="C58" s="62">
        <v>0</v>
      </c>
      <c r="D58" s="62">
        <v>0</v>
      </c>
      <c r="E58" s="62">
        <v>0</v>
      </c>
      <c r="F58" s="62">
        <v>0</v>
      </c>
      <c r="G58" s="62">
        <v>0</v>
      </c>
    </row>
    <row r="59" spans="1:7" s="2" customFormat="1" ht="17.25" customHeight="1">
      <c r="A59" s="3" t="s">
        <v>104</v>
      </c>
      <c r="B59" s="62">
        <v>0</v>
      </c>
      <c r="C59" s="62">
        <v>0</v>
      </c>
      <c r="D59" s="62">
        <v>0</v>
      </c>
      <c r="E59" s="62">
        <v>0</v>
      </c>
      <c r="F59" s="62">
        <v>0</v>
      </c>
      <c r="G59" s="62">
        <v>0</v>
      </c>
    </row>
    <row r="60" spans="1:7" s="2" customFormat="1" ht="15">
      <c r="A60" s="3" t="s">
        <v>12</v>
      </c>
      <c r="B60" s="62">
        <v>0</v>
      </c>
      <c r="C60" s="62">
        <v>0</v>
      </c>
      <c r="D60" s="62">
        <v>0</v>
      </c>
      <c r="E60" s="62">
        <v>0</v>
      </c>
      <c r="F60" s="62">
        <v>0</v>
      </c>
      <c r="G60" s="62">
        <v>0</v>
      </c>
    </row>
    <row r="61" spans="1:7" s="2" customFormat="1" ht="15">
      <c r="A61" s="3" t="s">
        <v>103</v>
      </c>
      <c r="B61" s="62">
        <v>0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</row>
    <row r="62" spans="1:7" s="2" customFormat="1" ht="15">
      <c r="A62" s="3" t="s">
        <v>97</v>
      </c>
      <c r="B62" s="62">
        <v>0</v>
      </c>
      <c r="C62" s="62">
        <v>0</v>
      </c>
      <c r="D62" s="62">
        <v>0</v>
      </c>
      <c r="E62" s="62">
        <v>0</v>
      </c>
      <c r="F62" s="62">
        <v>0</v>
      </c>
      <c r="G62" s="62">
        <v>0</v>
      </c>
    </row>
    <row r="63" spans="1:7" s="2" customFormat="1" ht="15">
      <c r="A63" s="3" t="s">
        <v>103</v>
      </c>
      <c r="B63" s="62">
        <v>0</v>
      </c>
      <c r="C63" s="62">
        <v>0</v>
      </c>
      <c r="D63" s="62">
        <v>0</v>
      </c>
      <c r="E63" s="62">
        <v>0</v>
      </c>
      <c r="F63" s="62">
        <v>0</v>
      </c>
      <c r="G63" s="62">
        <v>0</v>
      </c>
    </row>
    <row r="64" spans="1:7" s="2" customFormat="1" ht="15">
      <c r="A64" s="3" t="s">
        <v>105</v>
      </c>
      <c r="B64" s="62">
        <v>0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</row>
    <row r="65" spans="1:7" s="2" customFormat="1" ht="15">
      <c r="A65" s="3" t="s">
        <v>12</v>
      </c>
      <c r="B65" s="62">
        <v>0</v>
      </c>
      <c r="C65" s="62">
        <v>0</v>
      </c>
      <c r="D65" s="62">
        <v>0</v>
      </c>
      <c r="E65" s="62">
        <v>0</v>
      </c>
      <c r="F65" s="62">
        <v>0</v>
      </c>
      <c r="G65" s="62">
        <v>0</v>
      </c>
    </row>
    <row r="66" spans="1:7" s="2" customFormat="1" ht="15">
      <c r="A66" s="3" t="s">
        <v>103</v>
      </c>
      <c r="B66" s="62">
        <v>0</v>
      </c>
      <c r="C66" s="62">
        <v>0</v>
      </c>
      <c r="D66" s="62">
        <v>0</v>
      </c>
      <c r="E66" s="62">
        <v>0</v>
      </c>
      <c r="F66" s="62">
        <v>0</v>
      </c>
      <c r="G66" s="62">
        <v>0</v>
      </c>
    </row>
    <row r="67" spans="1:7" s="2" customFormat="1" ht="15">
      <c r="A67" s="3" t="s">
        <v>106</v>
      </c>
      <c r="B67" s="62">
        <v>0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</row>
    <row r="68" spans="1:7" s="2" customFormat="1" ht="15">
      <c r="A68" s="3" t="s">
        <v>107</v>
      </c>
      <c r="B68" s="62">
        <v>0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</row>
    <row r="69" spans="1:7" s="2" customFormat="1" ht="15.75" customHeight="1">
      <c r="A69" s="3" t="s">
        <v>108</v>
      </c>
      <c r="B69" s="62">
        <v>0</v>
      </c>
      <c r="C69" s="62">
        <v>0</v>
      </c>
      <c r="D69" s="62">
        <v>0</v>
      </c>
      <c r="E69" s="62">
        <v>0</v>
      </c>
      <c r="F69" s="62">
        <v>0</v>
      </c>
      <c r="G69" s="62">
        <v>0</v>
      </c>
    </row>
    <row r="70" spans="1:7" s="2" customFormat="1" ht="15.75" customHeight="1">
      <c r="A70" s="3"/>
      <c r="B70" s="62">
        <v>0</v>
      </c>
      <c r="C70" s="62">
        <v>0</v>
      </c>
      <c r="D70" s="62">
        <v>0</v>
      </c>
      <c r="E70" s="62">
        <v>0</v>
      </c>
      <c r="F70" s="62">
        <v>0</v>
      </c>
      <c r="G70" s="62">
        <v>0</v>
      </c>
    </row>
    <row r="71" spans="1:7" ht="16.5" customHeight="1"/>
    <row r="72" spans="1:7" s="2" customFormat="1" ht="12.75">
      <c r="A72" s="64"/>
      <c r="C72" s="66"/>
    </row>
    <row r="73" spans="1:7" s="2" customFormat="1" ht="12.75">
      <c r="A73" s="64" t="s">
        <v>267</v>
      </c>
    </row>
    <row r="74" spans="1:7">
      <c r="C74" t="s">
        <v>196</v>
      </c>
    </row>
    <row r="75" spans="1:7">
      <c r="A75" s="221" t="s">
        <v>8</v>
      </c>
      <c r="B75" s="221"/>
      <c r="C75" s="221"/>
      <c r="D75" s="221"/>
      <c r="E75" s="221"/>
    </row>
    <row r="76" spans="1:7">
      <c r="A76" s="221" t="s">
        <v>16</v>
      </c>
      <c r="B76" s="221"/>
      <c r="C76" s="221"/>
      <c r="D76" s="221"/>
      <c r="E76" s="221"/>
    </row>
    <row r="77" spans="1:7">
      <c r="A77" s="223" t="s">
        <v>261</v>
      </c>
      <c r="B77" s="223"/>
      <c r="C77" s="223"/>
      <c r="D77" s="223"/>
      <c r="E77" s="223"/>
    </row>
    <row r="78" spans="1:7">
      <c r="A78" s="222" t="s">
        <v>9</v>
      </c>
      <c r="B78" s="222"/>
      <c r="C78" s="222"/>
      <c r="D78" s="222"/>
      <c r="E78" s="222"/>
    </row>
    <row r="80" spans="1:7" s="10" customFormat="1">
      <c r="A80" s="8" t="s">
        <v>0</v>
      </c>
      <c r="B80" s="206" t="s">
        <v>212</v>
      </c>
      <c r="C80" s="206"/>
      <c r="D80" s="22" t="s">
        <v>2</v>
      </c>
      <c r="E80" s="211" t="s">
        <v>3</v>
      </c>
      <c r="F80" s="212"/>
      <c r="G80" s="205"/>
    </row>
    <row r="81" spans="1:7" s="10" customFormat="1" ht="27" customHeight="1">
      <c r="A81" s="12"/>
      <c r="B81" s="30">
        <v>2018</v>
      </c>
      <c r="C81" s="30" t="s">
        <v>210</v>
      </c>
      <c r="D81" s="30">
        <v>2019</v>
      </c>
      <c r="E81" s="28">
        <v>2020</v>
      </c>
      <c r="F81" s="28">
        <v>2021</v>
      </c>
      <c r="G81" s="28">
        <v>2022</v>
      </c>
    </row>
    <row r="82" spans="1:7" s="2" customFormat="1" ht="15">
      <c r="A82" s="3" t="s">
        <v>10</v>
      </c>
      <c r="B82" s="62">
        <v>0</v>
      </c>
      <c r="C82" s="62">
        <v>0</v>
      </c>
      <c r="D82" s="62">
        <v>0</v>
      </c>
      <c r="E82" s="62">
        <v>0</v>
      </c>
      <c r="F82" s="62">
        <v>0</v>
      </c>
      <c r="G82" s="62">
        <v>0</v>
      </c>
    </row>
    <row r="83" spans="1:7" s="2" customFormat="1" ht="15">
      <c r="A83" s="3" t="s">
        <v>103</v>
      </c>
      <c r="B83" s="62">
        <v>0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</row>
    <row r="84" spans="1:7" s="2" customFormat="1" ht="15">
      <c r="A84" s="3" t="s">
        <v>12</v>
      </c>
      <c r="B84" s="62">
        <v>0</v>
      </c>
      <c r="C84" s="62">
        <v>0</v>
      </c>
      <c r="D84" s="62">
        <v>0</v>
      </c>
      <c r="E84" s="62">
        <v>0</v>
      </c>
      <c r="F84" s="62">
        <v>0</v>
      </c>
      <c r="G84" s="62">
        <v>0</v>
      </c>
    </row>
    <row r="85" spans="1:7" s="2" customFormat="1" ht="15">
      <c r="A85" s="6" t="s">
        <v>19</v>
      </c>
      <c r="B85" s="62">
        <v>0</v>
      </c>
      <c r="C85" s="62">
        <v>0</v>
      </c>
      <c r="D85" s="62">
        <v>0</v>
      </c>
      <c r="E85" s="62">
        <v>0</v>
      </c>
      <c r="F85" s="62">
        <v>0</v>
      </c>
      <c r="G85" s="62">
        <v>0</v>
      </c>
    </row>
    <row r="86" spans="1:7" s="2" customFormat="1" ht="15">
      <c r="A86" s="6" t="s">
        <v>19</v>
      </c>
      <c r="B86" s="62">
        <v>0</v>
      </c>
      <c r="C86" s="62">
        <v>0</v>
      </c>
      <c r="D86" s="62">
        <v>0</v>
      </c>
      <c r="E86" s="62">
        <v>0</v>
      </c>
      <c r="F86" s="62">
        <v>0</v>
      </c>
      <c r="G86" s="62">
        <v>0</v>
      </c>
    </row>
    <row r="87" spans="1:7" s="2" customFormat="1" ht="18" customHeight="1">
      <c r="A87" s="3" t="s">
        <v>110</v>
      </c>
      <c r="B87" s="62">
        <v>0</v>
      </c>
      <c r="C87" s="62">
        <v>0</v>
      </c>
      <c r="D87" s="62">
        <v>0</v>
      </c>
      <c r="E87" s="62">
        <v>0</v>
      </c>
      <c r="F87" s="62">
        <v>0</v>
      </c>
      <c r="G87" s="62">
        <v>0</v>
      </c>
    </row>
    <row r="88" spans="1:7" s="2" customFormat="1" ht="15">
      <c r="A88" s="3" t="s">
        <v>12</v>
      </c>
      <c r="B88" s="62">
        <v>0</v>
      </c>
      <c r="C88" s="62">
        <v>0</v>
      </c>
      <c r="D88" s="62">
        <v>0</v>
      </c>
      <c r="E88" s="62">
        <v>0</v>
      </c>
      <c r="F88" s="62">
        <v>0</v>
      </c>
      <c r="G88" s="62">
        <v>0</v>
      </c>
    </row>
    <row r="89" spans="1:7" s="2" customFormat="1" ht="15">
      <c r="A89" s="67"/>
      <c r="B89" s="62">
        <v>0</v>
      </c>
      <c r="C89" s="62">
        <v>0</v>
      </c>
      <c r="D89" s="62">
        <v>0</v>
      </c>
      <c r="E89" s="62">
        <v>0</v>
      </c>
      <c r="F89" s="62">
        <v>0</v>
      </c>
      <c r="G89" s="62">
        <v>0</v>
      </c>
    </row>
    <row r="90" spans="1:7" s="2" customFormat="1" ht="15">
      <c r="A90" s="67"/>
      <c r="B90" s="62">
        <v>0</v>
      </c>
      <c r="C90" s="62">
        <v>0</v>
      </c>
      <c r="D90" s="62">
        <v>0</v>
      </c>
      <c r="E90" s="62">
        <v>0</v>
      </c>
      <c r="F90" s="62">
        <v>0</v>
      </c>
      <c r="G90" s="62">
        <v>0</v>
      </c>
    </row>
    <row r="91" spans="1:7" s="2" customFormat="1" ht="15">
      <c r="A91" s="67"/>
      <c r="B91" s="62">
        <v>0</v>
      </c>
      <c r="C91" s="62">
        <v>0</v>
      </c>
      <c r="D91" s="62">
        <v>0</v>
      </c>
      <c r="E91" s="62">
        <v>0</v>
      </c>
      <c r="F91" s="62">
        <v>0</v>
      </c>
      <c r="G91" s="62">
        <v>0</v>
      </c>
    </row>
    <row r="92" spans="1:7" s="2" customFormat="1" ht="15">
      <c r="A92" s="3" t="s">
        <v>111</v>
      </c>
      <c r="B92" s="62">
        <v>0</v>
      </c>
      <c r="C92" s="62">
        <v>0</v>
      </c>
      <c r="D92" s="62">
        <v>0</v>
      </c>
      <c r="E92" s="62">
        <v>0</v>
      </c>
      <c r="F92" s="62">
        <v>0</v>
      </c>
      <c r="G92" s="62">
        <v>0</v>
      </c>
    </row>
    <row r="93" spans="1:7" s="2" customFormat="1" ht="15">
      <c r="A93" s="3" t="s">
        <v>103</v>
      </c>
      <c r="B93" s="62">
        <v>0</v>
      </c>
      <c r="C93" s="62">
        <v>0</v>
      </c>
      <c r="D93" s="62">
        <v>0</v>
      </c>
      <c r="E93" s="62">
        <v>0</v>
      </c>
      <c r="F93" s="62">
        <v>0</v>
      </c>
      <c r="G93" s="62">
        <v>0</v>
      </c>
    </row>
    <row r="94" spans="1:7" s="2" customFormat="1" ht="15">
      <c r="A94" s="3" t="s">
        <v>12</v>
      </c>
      <c r="B94" s="62">
        <v>0</v>
      </c>
      <c r="C94" s="62">
        <v>0</v>
      </c>
      <c r="D94" s="62">
        <v>0</v>
      </c>
      <c r="E94" s="62">
        <v>0</v>
      </c>
      <c r="F94" s="62">
        <v>0</v>
      </c>
      <c r="G94" s="62">
        <v>0</v>
      </c>
    </row>
    <row r="95" spans="1:7" s="2" customFormat="1" ht="15">
      <c r="A95" s="3"/>
      <c r="B95" s="62">
        <v>0</v>
      </c>
      <c r="C95" s="62">
        <v>0</v>
      </c>
      <c r="D95" s="62">
        <v>0</v>
      </c>
      <c r="E95" s="62">
        <v>0</v>
      </c>
      <c r="F95" s="62">
        <v>0</v>
      </c>
      <c r="G95" s="62">
        <v>0</v>
      </c>
    </row>
    <row r="96" spans="1:7" s="2" customFormat="1" ht="15">
      <c r="A96" s="3"/>
      <c r="B96" s="62">
        <v>0</v>
      </c>
      <c r="C96" s="62">
        <v>0</v>
      </c>
      <c r="D96" s="62">
        <v>0</v>
      </c>
      <c r="E96" s="62">
        <v>0</v>
      </c>
      <c r="F96" s="62">
        <v>0</v>
      </c>
      <c r="G96" s="62">
        <v>0</v>
      </c>
    </row>
    <row r="97" spans="1:7" s="2" customFormat="1" ht="15">
      <c r="A97" s="3" t="s">
        <v>112</v>
      </c>
      <c r="B97" s="62">
        <v>0</v>
      </c>
      <c r="C97" s="62">
        <v>0</v>
      </c>
      <c r="D97" s="62">
        <v>0</v>
      </c>
      <c r="E97" s="62">
        <v>0</v>
      </c>
      <c r="F97" s="62">
        <v>0</v>
      </c>
      <c r="G97" s="62">
        <v>0</v>
      </c>
    </row>
    <row r="98" spans="1:7" s="2" customFormat="1" ht="15">
      <c r="A98" s="3" t="s">
        <v>103</v>
      </c>
      <c r="B98" s="62">
        <v>0</v>
      </c>
      <c r="C98" s="62">
        <v>0</v>
      </c>
      <c r="D98" s="62">
        <v>0</v>
      </c>
      <c r="E98" s="62">
        <v>0</v>
      </c>
      <c r="F98" s="62">
        <v>0</v>
      </c>
      <c r="G98" s="62">
        <v>0</v>
      </c>
    </row>
    <row r="99" spans="1:7" s="2" customFormat="1" ht="15">
      <c r="A99" s="3" t="s">
        <v>12</v>
      </c>
      <c r="B99" s="62">
        <v>0</v>
      </c>
      <c r="C99" s="62">
        <v>0</v>
      </c>
      <c r="D99" s="62">
        <v>0</v>
      </c>
      <c r="E99" s="62">
        <v>0</v>
      </c>
      <c r="F99" s="62">
        <v>0</v>
      </c>
      <c r="G99" s="62">
        <v>0</v>
      </c>
    </row>
    <row r="100" spans="1:7" s="2" customFormat="1" ht="15">
      <c r="A100" s="67"/>
      <c r="B100" s="62">
        <v>0</v>
      </c>
      <c r="C100" s="62">
        <v>0</v>
      </c>
      <c r="D100" s="62">
        <v>0</v>
      </c>
      <c r="E100" s="62">
        <v>0</v>
      </c>
      <c r="F100" s="62">
        <v>0</v>
      </c>
      <c r="G100" s="62">
        <v>0</v>
      </c>
    </row>
    <row r="101" spans="1:7" s="2" customFormat="1" ht="15">
      <c r="A101" s="67"/>
      <c r="B101" s="62">
        <v>0</v>
      </c>
      <c r="C101" s="62">
        <v>0</v>
      </c>
      <c r="D101" s="62">
        <v>0</v>
      </c>
      <c r="E101" s="62">
        <v>0</v>
      </c>
      <c r="F101" s="62">
        <v>0</v>
      </c>
      <c r="G101" s="62">
        <v>0</v>
      </c>
    </row>
    <row r="102" spans="1:7" s="2" customFormat="1" ht="15">
      <c r="A102" s="3" t="s">
        <v>106</v>
      </c>
      <c r="B102" s="62">
        <v>0</v>
      </c>
      <c r="C102" s="62">
        <v>0</v>
      </c>
      <c r="D102" s="62">
        <v>0</v>
      </c>
      <c r="E102" s="62">
        <v>0</v>
      </c>
      <c r="F102" s="62">
        <v>0</v>
      </c>
      <c r="G102" s="62">
        <v>0</v>
      </c>
    </row>
    <row r="103" spans="1:7" s="2" customFormat="1" ht="15">
      <c r="A103" s="3" t="s">
        <v>12</v>
      </c>
      <c r="B103" s="62">
        <v>0</v>
      </c>
      <c r="C103" s="62">
        <v>0</v>
      </c>
      <c r="D103" s="62">
        <v>0</v>
      </c>
      <c r="E103" s="62">
        <v>0</v>
      </c>
      <c r="F103" s="62">
        <v>0</v>
      </c>
      <c r="G103" s="62">
        <v>0</v>
      </c>
    </row>
    <row r="104" spans="1:7" s="2" customFormat="1" ht="15">
      <c r="A104" s="67"/>
      <c r="B104" s="62">
        <v>0</v>
      </c>
      <c r="C104" s="62">
        <v>0</v>
      </c>
      <c r="D104" s="62">
        <v>0</v>
      </c>
      <c r="E104" s="62">
        <v>0</v>
      </c>
      <c r="F104" s="62">
        <v>0</v>
      </c>
      <c r="G104" s="62">
        <v>0</v>
      </c>
    </row>
    <row r="105" spans="1:7" s="2" customFormat="1" ht="15">
      <c r="A105" s="67"/>
      <c r="B105" s="62">
        <v>0</v>
      </c>
      <c r="C105" s="62">
        <v>0</v>
      </c>
      <c r="D105" s="62">
        <v>0</v>
      </c>
      <c r="E105" s="62">
        <v>0</v>
      </c>
      <c r="F105" s="62">
        <v>0</v>
      </c>
      <c r="G105" s="62">
        <v>0</v>
      </c>
    </row>
    <row r="106" spans="1:7" s="2" customFormat="1" ht="15">
      <c r="A106" s="3" t="s">
        <v>113</v>
      </c>
      <c r="B106" s="62">
        <v>0</v>
      </c>
      <c r="C106" s="62">
        <v>0</v>
      </c>
      <c r="D106" s="62">
        <v>0</v>
      </c>
      <c r="E106" s="62">
        <v>0</v>
      </c>
      <c r="F106" s="62">
        <v>0</v>
      </c>
      <c r="G106" s="62">
        <v>0</v>
      </c>
    </row>
    <row r="107" spans="1:7" s="2" customFormat="1" ht="15">
      <c r="A107" s="3" t="s">
        <v>108</v>
      </c>
      <c r="B107" s="62">
        <v>0</v>
      </c>
      <c r="C107" s="62">
        <v>0</v>
      </c>
      <c r="D107" s="62">
        <v>0</v>
      </c>
      <c r="E107" s="62">
        <v>0</v>
      </c>
      <c r="F107" s="62">
        <v>0</v>
      </c>
      <c r="G107" s="62">
        <v>0</v>
      </c>
    </row>
    <row r="108" spans="1:7" s="2" customFormat="1" ht="12.75" hidden="1">
      <c r="A108" s="3" t="s">
        <v>12</v>
      </c>
      <c r="B108" s="68"/>
      <c r="C108" s="68"/>
      <c r="D108" s="68"/>
    </row>
    <row r="109" spans="1:7" s="2" customFormat="1" ht="12.75" hidden="1">
      <c r="A109" s="3" t="s">
        <v>114</v>
      </c>
      <c r="B109" s="68"/>
      <c r="C109" s="68"/>
      <c r="D109" s="68"/>
    </row>
    <row r="110" spans="1:7" s="2" customFormat="1" ht="12.75" hidden="1">
      <c r="A110" s="3" t="s">
        <v>115</v>
      </c>
      <c r="B110" s="68"/>
      <c r="C110" s="68"/>
      <c r="D110" s="68"/>
    </row>
    <row r="111" spans="1:7" s="2" customFormat="1" ht="12.75">
      <c r="A111" s="65"/>
    </row>
    <row r="112" spans="1:7" s="2" customFormat="1" ht="12.75">
      <c r="A112" s="64"/>
    </row>
    <row r="113" spans="1:3" s="2" customFormat="1" ht="12.75">
      <c r="A113" s="65"/>
    </row>
    <row r="114" spans="1:3" s="2" customFormat="1" ht="12.75">
      <c r="A114" s="64" t="s">
        <v>267</v>
      </c>
      <c r="C114" s="66"/>
    </row>
    <row r="115" spans="1:3" s="2" customFormat="1" ht="12.75">
      <c r="A115" s="64"/>
    </row>
  </sheetData>
  <mergeCells count="24">
    <mergeCell ref="B80:C80"/>
    <mergeCell ref="E80:G80"/>
    <mergeCell ref="B52:C52"/>
    <mergeCell ref="E52:G52"/>
    <mergeCell ref="A50:E50"/>
    <mergeCell ref="A77:E77"/>
    <mergeCell ref="A51:E51"/>
    <mergeCell ref="A75:E75"/>
    <mergeCell ref="A76:E76"/>
    <mergeCell ref="A78:E78"/>
    <mergeCell ref="A48:E48"/>
    <mergeCell ref="A49:E49"/>
    <mergeCell ref="A4:E4"/>
    <mergeCell ref="A5:E5"/>
    <mergeCell ref="A7:E7"/>
    <mergeCell ref="B29:C29"/>
    <mergeCell ref="E29:G29"/>
    <mergeCell ref="A26:E26"/>
    <mergeCell ref="A24:E24"/>
    <mergeCell ref="A25:E25"/>
    <mergeCell ref="A27:E27"/>
    <mergeCell ref="B9:C9"/>
    <mergeCell ref="E9:G9"/>
    <mergeCell ref="A6:E6"/>
  </mergeCells>
  <printOptions horizontalCentered="1"/>
  <pageMargins left="0.47244094488188981" right="0.47244094488188981" top="0.59055118110236227" bottom="0.19685039370078741" header="0.9055118110236221" footer="0.23622047244094491"/>
  <pageSetup paperSize="9" scale="80" orientation="portrait" horizontalDpi="4294967292" r:id="rId1"/>
  <headerFooter alignWithMargins="0"/>
  <rowBreaks count="3" manualBreakCount="3">
    <brk id="20" max="16383" man="1"/>
    <brk id="46" max="16383" man="1"/>
    <brk id="7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G23"/>
  <sheetViews>
    <sheetView workbookViewId="0">
      <selection activeCell="F19" sqref="F19"/>
    </sheetView>
  </sheetViews>
  <sheetFormatPr defaultRowHeight="12.75"/>
  <cols>
    <col min="1" max="1" width="27.7109375" style="33" customWidth="1"/>
    <col min="2" max="6" width="12" customWidth="1"/>
  </cols>
  <sheetData>
    <row r="1" spans="1:7" ht="27" customHeight="1">
      <c r="A1" s="225" t="s">
        <v>87</v>
      </c>
      <c r="B1" s="225"/>
      <c r="C1" s="225"/>
      <c r="D1" s="225"/>
      <c r="E1" s="225"/>
      <c r="F1" s="225"/>
    </row>
    <row r="2" spans="1:7">
      <c r="A2" s="43" t="s">
        <v>78</v>
      </c>
      <c r="B2" s="50"/>
      <c r="C2" s="50"/>
      <c r="D2" s="50"/>
      <c r="E2" s="53"/>
      <c r="F2" s="53"/>
      <c r="G2" s="44"/>
    </row>
    <row r="3" spans="1:7">
      <c r="A3" s="45" t="s">
        <v>22</v>
      </c>
      <c r="B3" s="51"/>
      <c r="C3" s="51"/>
      <c r="D3" s="51"/>
      <c r="E3" s="54"/>
      <c r="F3" s="54"/>
      <c r="G3" s="46"/>
    </row>
    <row r="4" spans="1:7">
      <c r="A4" s="45" t="s">
        <v>89</v>
      </c>
      <c r="B4" s="51"/>
      <c r="C4" s="51"/>
      <c r="D4" s="51"/>
      <c r="E4" s="54"/>
      <c r="F4" s="54"/>
      <c r="G4" s="46"/>
    </row>
    <row r="5" spans="1:7" ht="25.15" customHeight="1">
      <c r="A5" s="48" t="s">
        <v>80</v>
      </c>
      <c r="B5" s="51"/>
      <c r="C5" s="51"/>
      <c r="D5" s="51"/>
      <c r="E5" s="51"/>
      <c r="F5" s="54"/>
      <c r="G5" s="46"/>
    </row>
    <row r="6" spans="1:7">
      <c r="A6" s="45"/>
      <c r="B6" s="45"/>
      <c r="C6" s="45"/>
      <c r="D6" s="45"/>
      <c r="E6" s="45"/>
      <c r="F6" s="46"/>
      <c r="G6" s="46"/>
    </row>
    <row r="7" spans="1:7" ht="22.9" customHeight="1">
      <c r="A7" s="45" t="s">
        <v>84</v>
      </c>
      <c r="B7" s="50"/>
      <c r="C7" s="50"/>
      <c r="D7" s="50"/>
      <c r="E7" s="50"/>
      <c r="F7" s="50"/>
      <c r="G7" s="46"/>
    </row>
    <row r="8" spans="1:7">
      <c r="A8" s="45" t="s">
        <v>81</v>
      </c>
      <c r="B8" s="51"/>
      <c r="C8" s="51"/>
      <c r="D8" s="51"/>
      <c r="E8" s="51"/>
      <c r="F8" s="51"/>
      <c r="G8" s="45"/>
    </row>
    <row r="9" spans="1:7">
      <c r="A9" s="45" t="s">
        <v>82</v>
      </c>
      <c r="B9" s="48"/>
      <c r="C9" s="48"/>
      <c r="D9" s="45"/>
      <c r="E9" s="46"/>
      <c r="F9" s="46"/>
      <c r="G9" s="46"/>
    </row>
    <row r="10" spans="1:7">
      <c r="A10" s="45" t="s">
        <v>83</v>
      </c>
      <c r="B10" s="52"/>
      <c r="C10" s="52"/>
      <c r="D10" s="52"/>
      <c r="E10" s="52"/>
      <c r="F10" s="52"/>
    </row>
    <row r="11" spans="1:7">
      <c r="A11" s="45" t="s">
        <v>90</v>
      </c>
      <c r="B11" s="52"/>
      <c r="C11" s="52"/>
      <c r="D11" s="52"/>
      <c r="E11" s="52"/>
      <c r="F11" s="52"/>
    </row>
    <row r="12" spans="1:7">
      <c r="A12" s="45" t="s">
        <v>23</v>
      </c>
      <c r="B12" s="55"/>
      <c r="C12" s="55"/>
      <c r="D12" s="55"/>
      <c r="E12" s="55"/>
      <c r="F12" s="55"/>
    </row>
    <row r="13" spans="1:7">
      <c r="A13" s="45"/>
    </row>
    <row r="14" spans="1:7">
      <c r="A14" s="45" t="s">
        <v>79</v>
      </c>
    </row>
    <row r="16" spans="1:7">
      <c r="A16" s="209" t="s">
        <v>0</v>
      </c>
      <c r="B16" s="31" t="s">
        <v>212</v>
      </c>
      <c r="C16" s="31" t="s">
        <v>2</v>
      </c>
      <c r="D16" s="211" t="s">
        <v>3</v>
      </c>
      <c r="E16" s="212"/>
      <c r="F16" s="205"/>
    </row>
    <row r="17" spans="1:6">
      <c r="A17" s="210"/>
      <c r="B17" s="32">
        <v>2018</v>
      </c>
      <c r="C17" s="32">
        <v>2019</v>
      </c>
      <c r="D17" s="28">
        <v>2020</v>
      </c>
      <c r="E17" s="28">
        <v>2021</v>
      </c>
      <c r="F17" s="28">
        <v>2022</v>
      </c>
    </row>
    <row r="18" spans="1:6" ht="26.45" customHeight="1">
      <c r="A18" s="49" t="s">
        <v>85</v>
      </c>
      <c r="B18" s="47"/>
      <c r="C18" s="47"/>
      <c r="D18" s="47"/>
      <c r="E18" s="47"/>
      <c r="F18" s="47"/>
    </row>
    <row r="19" spans="1:6" ht="38.25">
      <c r="A19" s="49" t="s">
        <v>86</v>
      </c>
      <c r="B19" s="47"/>
      <c r="C19" s="47"/>
      <c r="D19" s="47"/>
      <c r="E19" s="47"/>
      <c r="F19" s="47"/>
    </row>
    <row r="21" spans="1:6">
      <c r="A21" s="56" t="s">
        <v>88</v>
      </c>
    </row>
    <row r="22" spans="1:6">
      <c r="A22" s="56"/>
    </row>
    <row r="23" spans="1:6">
      <c r="A23" s="56" t="s">
        <v>91</v>
      </c>
    </row>
  </sheetData>
  <mergeCells count="3">
    <mergeCell ref="A16:A17"/>
    <mergeCell ref="D16:F16"/>
    <mergeCell ref="A1:F1"/>
  </mergeCells>
  <pageMargins left="0.70866141732283472" right="0.3" top="0.74803149606299213" bottom="0.7480314960629921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A40"/>
  <sheetViews>
    <sheetView topLeftCell="B3" workbookViewId="0">
      <selection activeCell="B34" sqref="A34:XFD34"/>
    </sheetView>
  </sheetViews>
  <sheetFormatPr defaultRowHeight="12.75"/>
  <cols>
    <col min="1" max="1" width="5.140625" style="130" customWidth="1"/>
    <col min="2" max="2" width="21.28515625" style="130" customWidth="1"/>
    <col min="3" max="4" width="8.85546875" style="128"/>
    <col min="5" max="5" width="8.85546875" style="130"/>
    <col min="6" max="6" width="9.5703125" style="128" customWidth="1"/>
    <col min="7" max="7" width="8.85546875" style="128" customWidth="1"/>
    <col min="8" max="8" width="8.85546875" style="128"/>
    <col min="9" max="9" width="8.140625" style="128" customWidth="1"/>
    <col min="10" max="14" width="8.85546875" style="128"/>
    <col min="15" max="15" width="7" style="128" customWidth="1"/>
    <col min="16" max="17" width="8.85546875" style="128"/>
    <col min="18" max="20" width="8.85546875" style="128" customWidth="1"/>
    <col min="21" max="21" width="7.140625" style="128" customWidth="1"/>
    <col min="22" max="22" width="7.5703125" style="153" customWidth="1"/>
    <col min="23" max="23" width="7.7109375" style="107" customWidth="1"/>
    <col min="24" max="24" width="6.85546875" style="128" customWidth="1"/>
    <col min="25" max="25" width="8.85546875" style="128"/>
    <col min="26" max="27" width="9.140625" style="128" hidden="1" customWidth="1"/>
    <col min="28" max="28" width="6" style="128" customWidth="1"/>
    <col min="29" max="30" width="8.85546875" style="128"/>
    <col min="31" max="33" width="8.85546875" style="128" customWidth="1"/>
    <col min="34" max="34" width="11" customWidth="1"/>
    <col min="35" max="36" width="0" hidden="1" customWidth="1"/>
    <col min="37" max="37" width="7.85546875" style="42" customWidth="1"/>
    <col min="38" max="38" width="0" hidden="1" customWidth="1"/>
    <col min="39" max="39" width="12.42578125" style="42" hidden="1" customWidth="1"/>
    <col min="40" max="40" width="0.140625" customWidth="1"/>
    <col min="41" max="41" width="11" style="42" customWidth="1"/>
  </cols>
  <sheetData>
    <row r="1" spans="1:41" ht="18.75">
      <c r="B1" s="134" t="s">
        <v>213</v>
      </c>
      <c r="C1" s="115"/>
      <c r="D1" s="115"/>
      <c r="E1" s="135"/>
      <c r="F1" s="115"/>
      <c r="G1" s="115"/>
      <c r="H1" s="115"/>
      <c r="I1" s="115"/>
      <c r="J1" s="115"/>
      <c r="K1" s="115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36"/>
      <c r="W1" s="137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92"/>
      <c r="AI1" s="92"/>
      <c r="AJ1" s="92"/>
    </row>
    <row r="2" spans="1:41" ht="15.75">
      <c r="B2" s="138"/>
      <c r="C2" s="139"/>
      <c r="D2" s="116"/>
      <c r="E2" s="140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36"/>
      <c r="W2" s="137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92"/>
      <c r="AI2" s="92"/>
      <c r="AJ2" s="92"/>
    </row>
    <row r="3" spans="1:41" ht="135">
      <c r="A3" s="141"/>
      <c r="B3" s="142"/>
      <c r="C3" s="143" t="s">
        <v>201</v>
      </c>
      <c r="D3" s="117" t="s">
        <v>218</v>
      </c>
      <c r="E3" s="93" t="s">
        <v>202</v>
      </c>
      <c r="F3" s="117" t="s">
        <v>124</v>
      </c>
      <c r="G3" s="117" t="s">
        <v>152</v>
      </c>
      <c r="H3" s="117" t="s">
        <v>153</v>
      </c>
      <c r="I3" s="117" t="s">
        <v>154</v>
      </c>
      <c r="J3" s="117" t="s">
        <v>126</v>
      </c>
      <c r="K3" s="117" t="s">
        <v>155</v>
      </c>
      <c r="L3" s="117" t="s">
        <v>156</v>
      </c>
      <c r="M3" s="118" t="s">
        <v>157</v>
      </c>
      <c r="N3" s="118" t="s">
        <v>130</v>
      </c>
      <c r="O3" s="118" t="s">
        <v>131</v>
      </c>
      <c r="P3" s="118" t="s">
        <v>132</v>
      </c>
      <c r="Q3" s="117" t="s">
        <v>133</v>
      </c>
      <c r="R3" s="144" t="s">
        <v>158</v>
      </c>
      <c r="S3" s="144" t="s">
        <v>135</v>
      </c>
      <c r="T3" s="144" t="s">
        <v>136</v>
      </c>
      <c r="U3" s="144" t="s">
        <v>137</v>
      </c>
      <c r="V3" s="145" t="s">
        <v>138</v>
      </c>
      <c r="W3" s="146" t="s">
        <v>159</v>
      </c>
      <c r="X3" s="117" t="s">
        <v>160</v>
      </c>
      <c r="Y3" s="117" t="s">
        <v>139</v>
      </c>
      <c r="Z3" s="117" t="s">
        <v>161</v>
      </c>
      <c r="AA3" s="117" t="s">
        <v>162</v>
      </c>
      <c r="AB3" s="119" t="s">
        <v>140</v>
      </c>
      <c r="AC3" s="117" t="s">
        <v>203</v>
      </c>
      <c r="AD3" s="117" t="s">
        <v>204</v>
      </c>
      <c r="AE3" s="117" t="s">
        <v>163</v>
      </c>
      <c r="AF3" s="117" t="s">
        <v>205</v>
      </c>
      <c r="AG3" s="117" t="s">
        <v>206</v>
      </c>
      <c r="AH3" s="94" t="s">
        <v>143</v>
      </c>
      <c r="AI3" s="94" t="s">
        <v>207</v>
      </c>
      <c r="AJ3" s="94" t="s">
        <v>208</v>
      </c>
      <c r="AK3" s="94" t="s">
        <v>214</v>
      </c>
      <c r="AL3" s="94" t="s">
        <v>215</v>
      </c>
      <c r="AM3" s="120" t="s">
        <v>216</v>
      </c>
      <c r="AO3" s="120" t="s">
        <v>217</v>
      </c>
    </row>
    <row r="4" spans="1:41" ht="15.75">
      <c r="A4" s="98"/>
      <c r="B4" s="95" t="s">
        <v>24</v>
      </c>
      <c r="C4" s="121">
        <v>372455</v>
      </c>
      <c r="D4" s="121">
        <v>423900</v>
      </c>
      <c r="E4" s="99">
        <f t="shared" ref="E4:E31" si="0">SUM(F4,H4,I4,J4,K4,Q4,V4,Y4,AB4)</f>
        <v>652388.64075000002</v>
      </c>
      <c r="F4" s="121">
        <v>-75834</v>
      </c>
      <c r="G4" s="121">
        <f>H4+I4</f>
        <v>33927.483399999997</v>
      </c>
      <c r="H4" s="121">
        <v>18249.653399999999</v>
      </c>
      <c r="I4" s="122">
        <v>15677.83</v>
      </c>
      <c r="J4" s="121">
        <v>374065.08054000011</v>
      </c>
      <c r="K4" s="121">
        <f>SUM(L4,M4,N4,O4,P4)</f>
        <v>250220.56414999999</v>
      </c>
      <c r="L4" s="121">
        <v>7679.4458999999997</v>
      </c>
      <c r="M4" s="121">
        <v>115879.44151999999</v>
      </c>
      <c r="N4" s="121">
        <v>45268.284530000004</v>
      </c>
      <c r="O4" s="121">
        <v>0</v>
      </c>
      <c r="P4" s="121">
        <v>81393.392200000002</v>
      </c>
      <c r="Q4" s="121">
        <v>65654.679960000023</v>
      </c>
      <c r="R4" s="121">
        <v>32874.181040000003</v>
      </c>
      <c r="S4" s="121">
        <v>21645.488110000002</v>
      </c>
      <c r="T4" s="121">
        <v>11002.896699999999</v>
      </c>
      <c r="U4" s="121">
        <v>158.41409999999999</v>
      </c>
      <c r="V4" s="147">
        <v>540.35</v>
      </c>
      <c r="W4" s="148">
        <v>540.35</v>
      </c>
      <c r="X4" s="121">
        <v>546</v>
      </c>
      <c r="Y4" s="121">
        <v>3784.4694</v>
      </c>
      <c r="Z4" s="121">
        <v>3784.4694</v>
      </c>
      <c r="AA4" s="121">
        <v>3851</v>
      </c>
      <c r="AB4" s="121">
        <v>30.013300000000001</v>
      </c>
      <c r="AC4" s="121">
        <v>299422.06720000005</v>
      </c>
      <c r="AD4" s="121">
        <f>AE4+AF4+AG4</f>
        <v>640075</v>
      </c>
      <c r="AE4" s="121">
        <v>500922</v>
      </c>
      <c r="AF4" s="123">
        <v>28498</v>
      </c>
      <c r="AG4" s="121">
        <v>110655</v>
      </c>
      <c r="AH4" s="96">
        <f t="shared" ref="AH4:AH37" si="1">C4+D4+E4+AC4+AD4</f>
        <v>2388240.7079500002</v>
      </c>
      <c r="AI4" s="96"/>
      <c r="AJ4" s="96"/>
      <c r="AK4" s="97">
        <f>AH4/AO4%</f>
        <v>120.01017287427973</v>
      </c>
      <c r="AL4" s="97" t="e">
        <f>AH4/AM4%</f>
        <v>#DIV/0!</v>
      </c>
      <c r="AO4" s="42">
        <v>1990031.8870899999</v>
      </c>
    </row>
    <row r="5" spans="1:41" ht="15.75">
      <c r="A5" s="98"/>
      <c r="B5" s="95" t="s">
        <v>25</v>
      </c>
      <c r="C5" s="121">
        <v>504090</v>
      </c>
      <c r="D5" s="121">
        <v>847638</v>
      </c>
      <c r="E5" s="99">
        <f t="shared" si="0"/>
        <v>922753.50329000002</v>
      </c>
      <c r="F5" s="121">
        <v>44410</v>
      </c>
      <c r="G5" s="121">
        <f t="shared" ref="G5:G37" si="2">H5+I5</f>
        <v>18987.138200000001</v>
      </c>
      <c r="H5" s="121">
        <v>18987.138200000001</v>
      </c>
      <c r="I5" s="122"/>
      <c r="J5" s="121">
        <v>526493.66483999998</v>
      </c>
      <c r="K5" s="121">
        <f t="shared" ref="K5:K37" si="3">SUM(L5,M5,N5,O5,P5)</f>
        <v>270616.66907</v>
      </c>
      <c r="L5" s="121">
        <v>4451.3383000000003</v>
      </c>
      <c r="M5" s="121">
        <v>155419.09039</v>
      </c>
      <c r="N5" s="121">
        <v>50575.691079999997</v>
      </c>
      <c r="O5" s="121">
        <v>0</v>
      </c>
      <c r="P5" s="121">
        <v>60170.549299999999</v>
      </c>
      <c r="Q5" s="121">
        <v>56271.411680000034</v>
      </c>
      <c r="R5" s="121">
        <v>29359.756430000001</v>
      </c>
      <c r="S5" s="121">
        <v>19461.36263</v>
      </c>
      <c r="T5" s="121">
        <v>7254.2134999999998</v>
      </c>
      <c r="U5" s="121">
        <v>196.00630000000001</v>
      </c>
      <c r="V5" s="147">
        <v>2400.86</v>
      </c>
      <c r="W5" s="148">
        <v>2400.86</v>
      </c>
      <c r="X5" s="121">
        <v>830</v>
      </c>
      <c r="Y5" s="121">
        <v>3573.7595000000001</v>
      </c>
      <c r="Z5" s="121">
        <v>3573.7595000000001</v>
      </c>
      <c r="AA5" s="121">
        <v>3466</v>
      </c>
      <c r="AB5" s="121">
        <v>0</v>
      </c>
      <c r="AC5" s="121">
        <v>243916.54979999998</v>
      </c>
      <c r="AD5" s="121">
        <f t="shared" ref="AD5:AD37" si="4">AE5+AF5+AG5</f>
        <v>825522</v>
      </c>
      <c r="AE5" s="121">
        <v>644074</v>
      </c>
      <c r="AF5" s="123">
        <v>35501</v>
      </c>
      <c r="AG5" s="121">
        <v>145947</v>
      </c>
      <c r="AH5" s="96">
        <f t="shared" si="1"/>
        <v>3343920.0530900001</v>
      </c>
      <c r="AI5" s="96"/>
      <c r="AJ5" s="96"/>
      <c r="AK5" s="97">
        <f t="shared" ref="AK5:AK38" si="5">AH5/AO5%</f>
        <v>104.03274920654363</v>
      </c>
      <c r="AL5" s="97" t="e">
        <f t="shared" ref="AL5:AL38" si="6">AH5/AM5%</f>
        <v>#DIV/0!</v>
      </c>
      <c r="AO5" s="42">
        <v>3214295.5738400002</v>
      </c>
    </row>
    <row r="6" spans="1:41" ht="15.75">
      <c r="A6" s="98"/>
      <c r="B6" s="95" t="s">
        <v>26</v>
      </c>
      <c r="C6" s="121">
        <v>240866</v>
      </c>
      <c r="D6" s="121">
        <v>671000</v>
      </c>
      <c r="E6" s="99">
        <f t="shared" si="0"/>
        <v>724872.62666000007</v>
      </c>
      <c r="F6" s="121">
        <v>161866</v>
      </c>
      <c r="G6" s="121">
        <f t="shared" si="2"/>
        <v>14826.053</v>
      </c>
      <c r="H6" s="121">
        <v>14826.053</v>
      </c>
      <c r="I6" s="122"/>
      <c r="J6" s="121">
        <v>354620.45671000017</v>
      </c>
      <c r="K6" s="121">
        <f t="shared" si="3"/>
        <v>110724.97276999999</v>
      </c>
      <c r="L6" s="121">
        <v>5780.0630000000001</v>
      </c>
      <c r="M6" s="121">
        <v>27180.24265</v>
      </c>
      <c r="N6" s="121">
        <v>41095.481620000006</v>
      </c>
      <c r="O6" s="121">
        <v>0</v>
      </c>
      <c r="P6" s="121">
        <v>36669.1855</v>
      </c>
      <c r="Q6" s="121">
        <v>66598.511779999972</v>
      </c>
      <c r="R6" s="121">
        <v>38638.86032</v>
      </c>
      <c r="S6" s="121">
        <v>19808.005079999999</v>
      </c>
      <c r="T6" s="121">
        <v>8147.0814</v>
      </c>
      <c r="U6" s="121">
        <v>19.700500000000002</v>
      </c>
      <c r="V6" s="147">
        <v>12737.1</v>
      </c>
      <c r="W6" s="148">
        <v>12737.1</v>
      </c>
      <c r="X6" s="121">
        <v>1115</v>
      </c>
      <c r="Y6" s="121">
        <v>3496.2892000000002</v>
      </c>
      <c r="Z6" s="121">
        <v>3496.2892000000002</v>
      </c>
      <c r="AA6" s="121">
        <v>3280</v>
      </c>
      <c r="AB6" s="121">
        <v>3.2431999999999999</v>
      </c>
      <c r="AC6" s="121">
        <v>91018.569099999993</v>
      </c>
      <c r="AD6" s="121">
        <f t="shared" si="4"/>
        <v>451610</v>
      </c>
      <c r="AE6" s="121">
        <v>355596</v>
      </c>
      <c r="AF6" s="123">
        <v>19728</v>
      </c>
      <c r="AG6" s="121">
        <v>76286</v>
      </c>
      <c r="AH6" s="96">
        <f t="shared" si="1"/>
        <v>2179367.19576</v>
      </c>
      <c r="AI6" s="96"/>
      <c r="AJ6" s="96"/>
      <c r="AK6" s="97">
        <f t="shared" si="5"/>
        <v>90.728939507514212</v>
      </c>
      <c r="AL6" s="97" t="e">
        <f t="shared" si="6"/>
        <v>#DIV/0!</v>
      </c>
      <c r="AO6" s="42">
        <v>2402064.0025000004</v>
      </c>
    </row>
    <row r="7" spans="1:41" ht="15.75">
      <c r="A7" s="98"/>
      <c r="B7" s="95" t="s">
        <v>27</v>
      </c>
      <c r="C7" s="121">
        <v>40274</v>
      </c>
      <c r="D7" s="121">
        <v>275000</v>
      </c>
      <c r="E7" s="99">
        <f t="shared" si="0"/>
        <v>1048611.77312</v>
      </c>
      <c r="F7" s="121">
        <v>147479</v>
      </c>
      <c r="G7" s="121">
        <f t="shared" si="2"/>
        <v>162086.3431</v>
      </c>
      <c r="H7" s="121">
        <v>19362.2431</v>
      </c>
      <c r="I7" s="122">
        <v>142724.1</v>
      </c>
      <c r="J7" s="121">
        <v>371507.26635999995</v>
      </c>
      <c r="K7" s="121">
        <f t="shared" si="3"/>
        <v>264622.94907000003</v>
      </c>
      <c r="L7" s="121">
        <v>6212.9805999999999</v>
      </c>
      <c r="M7" s="121">
        <v>154138.68458999999</v>
      </c>
      <c r="N7" s="121">
        <v>49529.46488</v>
      </c>
      <c r="O7" s="121">
        <v>38</v>
      </c>
      <c r="P7" s="121">
        <v>54703.819000000003</v>
      </c>
      <c r="Q7" s="121">
        <v>99806.310190000033</v>
      </c>
      <c r="R7" s="121">
        <v>75388.272209999996</v>
      </c>
      <c r="S7" s="121">
        <v>17955.8848</v>
      </c>
      <c r="T7" s="121">
        <v>6324.4377999999997</v>
      </c>
      <c r="U7" s="121">
        <v>137.71539999999999</v>
      </c>
      <c r="V7" s="147"/>
      <c r="W7" s="148"/>
      <c r="X7" s="121">
        <v>663</v>
      </c>
      <c r="Y7" s="121">
        <v>3109.9043999999999</v>
      </c>
      <c r="Z7" s="121">
        <v>3109.9043999999999</v>
      </c>
      <c r="AA7" s="121">
        <v>3006</v>
      </c>
      <c r="AB7" s="121">
        <v>0</v>
      </c>
      <c r="AC7" s="121">
        <v>100621.60340000002</v>
      </c>
      <c r="AD7" s="121">
        <f t="shared" si="4"/>
        <v>543814</v>
      </c>
      <c r="AE7" s="121">
        <v>428914</v>
      </c>
      <c r="AF7" s="123">
        <v>20717</v>
      </c>
      <c r="AG7" s="121">
        <v>94183</v>
      </c>
      <c r="AH7" s="96">
        <f t="shared" si="1"/>
        <v>2008321.3765199999</v>
      </c>
      <c r="AI7" s="96"/>
      <c r="AJ7" s="96"/>
      <c r="AK7" s="124">
        <f t="shared" si="5"/>
        <v>96.41540184310405</v>
      </c>
      <c r="AL7" s="97" t="e">
        <f t="shared" si="6"/>
        <v>#DIV/0!</v>
      </c>
      <c r="AO7" s="42">
        <v>2082988.1306599998</v>
      </c>
    </row>
    <row r="8" spans="1:41" ht="15.75">
      <c r="A8" s="98"/>
      <c r="B8" s="95" t="s">
        <v>28</v>
      </c>
      <c r="C8" s="121">
        <v>43423</v>
      </c>
      <c r="D8" s="121">
        <v>85000</v>
      </c>
      <c r="E8" s="99">
        <f t="shared" si="0"/>
        <v>163121.94033000004</v>
      </c>
      <c r="F8" s="121">
        <v>-72415</v>
      </c>
      <c r="G8" s="121">
        <f t="shared" si="2"/>
        <v>8220.4518000000007</v>
      </c>
      <c r="H8" s="121">
        <v>8220.4518000000007</v>
      </c>
      <c r="I8" s="122"/>
      <c r="J8" s="121">
        <v>143176.76241000002</v>
      </c>
      <c r="K8" s="121">
        <f t="shared" si="3"/>
        <v>58876.451670000002</v>
      </c>
      <c r="L8" s="121">
        <v>2444.9166</v>
      </c>
      <c r="M8" s="121">
        <v>16728.89862</v>
      </c>
      <c r="N8" s="121">
        <v>17906.42655</v>
      </c>
      <c r="O8" s="121">
        <v>0</v>
      </c>
      <c r="P8" s="121">
        <v>21796.209900000002</v>
      </c>
      <c r="Q8" s="121">
        <v>23561.324649999995</v>
      </c>
      <c r="R8" s="121">
        <v>11471.035160000001</v>
      </c>
      <c r="S8" s="121">
        <v>7384.9667300000001</v>
      </c>
      <c r="T8" s="121">
        <v>4679.4775</v>
      </c>
      <c r="U8" s="121">
        <v>25.845300000000002</v>
      </c>
      <c r="V8" s="147">
        <v>991.85</v>
      </c>
      <c r="W8" s="148">
        <v>991.85</v>
      </c>
      <c r="X8" s="121">
        <v>218</v>
      </c>
      <c r="Y8" s="121">
        <v>710.09929999999997</v>
      </c>
      <c r="Z8" s="121">
        <v>710.09929999999997</v>
      </c>
      <c r="AA8" s="121">
        <v>572</v>
      </c>
      <c r="AB8" s="121">
        <v>5.0000000000000001E-4</v>
      </c>
      <c r="AC8" s="121">
        <v>44260.222599999994</v>
      </c>
      <c r="AD8" s="121">
        <f t="shared" si="4"/>
        <v>226819</v>
      </c>
      <c r="AE8" s="121">
        <v>175771</v>
      </c>
      <c r="AF8" s="123">
        <v>11286</v>
      </c>
      <c r="AG8" s="121">
        <v>39762</v>
      </c>
      <c r="AH8" s="96">
        <f t="shared" si="1"/>
        <v>562624.16292999999</v>
      </c>
      <c r="AI8" s="96"/>
      <c r="AJ8" s="96"/>
      <c r="AK8" s="97">
        <f t="shared" si="5"/>
        <v>92.385181497199071</v>
      </c>
      <c r="AL8" s="97" t="e">
        <f t="shared" si="6"/>
        <v>#DIV/0!</v>
      </c>
      <c r="AO8" s="42">
        <v>608998.27636000002</v>
      </c>
    </row>
    <row r="9" spans="1:41" ht="15.75">
      <c r="A9" s="98"/>
      <c r="B9" s="95" t="s">
        <v>29</v>
      </c>
      <c r="C9" s="121">
        <v>445484</v>
      </c>
      <c r="D9" s="121">
        <v>285000</v>
      </c>
      <c r="E9" s="99">
        <f t="shared" si="0"/>
        <v>1147840.67392</v>
      </c>
      <c r="F9" s="121">
        <v>710642</v>
      </c>
      <c r="G9" s="121">
        <f t="shared" si="2"/>
        <v>28262.202700000002</v>
      </c>
      <c r="H9" s="121">
        <v>13182.602699999999</v>
      </c>
      <c r="I9" s="122">
        <v>15079.6</v>
      </c>
      <c r="J9" s="121">
        <v>232243.30038000006</v>
      </c>
      <c r="K9" s="121">
        <f t="shared" si="3"/>
        <v>154577.41860999999</v>
      </c>
      <c r="L9" s="121">
        <v>5132.6872000000003</v>
      </c>
      <c r="M9" s="121">
        <v>93813.247099999993</v>
      </c>
      <c r="N9" s="121">
        <v>22432.953010000001</v>
      </c>
      <c r="O9" s="121">
        <v>0</v>
      </c>
      <c r="P9" s="121">
        <v>33198.531300000002</v>
      </c>
      <c r="Q9" s="121">
        <v>21834.09953000001</v>
      </c>
      <c r="R9" s="121">
        <v>10638.269109999999</v>
      </c>
      <c r="S9" s="121">
        <v>4743.5384199999999</v>
      </c>
      <c r="T9" s="121">
        <v>6548.9683000000005</v>
      </c>
      <c r="U9" s="121">
        <v>55.784999999999997</v>
      </c>
      <c r="V9" s="147">
        <v>4.5</v>
      </c>
      <c r="W9" s="148">
        <v>4.5</v>
      </c>
      <c r="X9" s="121">
        <v>384</v>
      </c>
      <c r="Y9" s="121">
        <v>277.11290000000002</v>
      </c>
      <c r="Z9" s="121">
        <v>277.11290000000002</v>
      </c>
      <c r="AA9" s="121">
        <v>282</v>
      </c>
      <c r="AB9" s="121">
        <v>3.9800000000000002E-2</v>
      </c>
      <c r="AC9" s="121">
        <v>44467.337499999994</v>
      </c>
      <c r="AD9" s="121">
        <f t="shared" si="4"/>
        <v>406423</v>
      </c>
      <c r="AE9" s="121">
        <v>316798</v>
      </c>
      <c r="AF9" s="123">
        <v>16990</v>
      </c>
      <c r="AG9" s="121">
        <v>72635</v>
      </c>
      <c r="AH9" s="96">
        <f t="shared" si="1"/>
        <v>2329215.0114199999</v>
      </c>
      <c r="AI9" s="96"/>
      <c r="AJ9" s="96"/>
      <c r="AK9" s="97">
        <f t="shared" si="5"/>
        <v>151.73424779700181</v>
      </c>
      <c r="AL9" s="97" t="e">
        <f t="shared" si="6"/>
        <v>#DIV/0!</v>
      </c>
      <c r="AO9" s="42">
        <v>1535062.1532300001</v>
      </c>
    </row>
    <row r="10" spans="1:41" ht="15.75">
      <c r="A10" s="98"/>
      <c r="B10" s="95" t="s">
        <v>30</v>
      </c>
      <c r="C10" s="121">
        <v>44572</v>
      </c>
      <c r="D10" s="121">
        <v>100500</v>
      </c>
      <c r="E10" s="99">
        <f t="shared" si="0"/>
        <v>209676.37208999996</v>
      </c>
      <c r="F10" s="121">
        <v>5296</v>
      </c>
      <c r="G10" s="121">
        <f t="shared" si="2"/>
        <v>5826.7915999999996</v>
      </c>
      <c r="H10" s="121">
        <v>5826.7915999999996</v>
      </c>
      <c r="I10" s="122"/>
      <c r="J10" s="121">
        <v>120440.16215999998</v>
      </c>
      <c r="K10" s="121">
        <f t="shared" si="3"/>
        <v>62002.236639999996</v>
      </c>
      <c r="L10" s="121">
        <v>1406.6797999999999</v>
      </c>
      <c r="M10" s="121">
        <v>20719.92237</v>
      </c>
      <c r="N10" s="121">
        <v>14446.679969999999</v>
      </c>
      <c r="O10" s="121">
        <v>0</v>
      </c>
      <c r="P10" s="121">
        <v>25428.9545</v>
      </c>
      <c r="Q10" s="121">
        <v>15536.012589999998</v>
      </c>
      <c r="R10" s="121">
        <v>4860.0213899999999</v>
      </c>
      <c r="S10" s="121">
        <v>3917.3888099999999</v>
      </c>
      <c r="T10" s="121">
        <v>6754.6023999999998</v>
      </c>
      <c r="U10" s="121">
        <v>4</v>
      </c>
      <c r="V10" s="147"/>
      <c r="W10" s="148"/>
      <c r="X10" s="121">
        <v>261</v>
      </c>
      <c r="Y10" s="121">
        <v>575.16909999999996</v>
      </c>
      <c r="Z10" s="121">
        <v>575.16909999999996</v>
      </c>
      <c r="AA10" s="121">
        <v>538</v>
      </c>
      <c r="AB10" s="121">
        <v>0</v>
      </c>
      <c r="AC10" s="121">
        <v>39626.1037</v>
      </c>
      <c r="AD10" s="121">
        <f t="shared" si="4"/>
        <v>177498</v>
      </c>
      <c r="AE10" s="121">
        <v>138060</v>
      </c>
      <c r="AF10" s="123">
        <v>7948</v>
      </c>
      <c r="AG10" s="121">
        <v>31490</v>
      </c>
      <c r="AH10" s="96">
        <f t="shared" si="1"/>
        <v>571872.47578999994</v>
      </c>
      <c r="AI10" s="96"/>
      <c r="AJ10" s="96"/>
      <c r="AK10" s="97">
        <f t="shared" si="5"/>
        <v>128.76219877977567</v>
      </c>
      <c r="AL10" s="97" t="e">
        <f t="shared" si="6"/>
        <v>#DIV/0!</v>
      </c>
      <c r="AO10" s="42">
        <v>444130.71631999995</v>
      </c>
    </row>
    <row r="11" spans="1:41" ht="15.75">
      <c r="A11" s="98"/>
      <c r="B11" s="95" t="s">
        <v>31</v>
      </c>
      <c r="C11" s="121">
        <v>382853</v>
      </c>
      <c r="D11" s="121">
        <v>223300</v>
      </c>
      <c r="E11" s="99">
        <f t="shared" si="0"/>
        <v>465307.48688000004</v>
      </c>
      <c r="F11" s="121">
        <v>32895</v>
      </c>
      <c r="G11" s="121">
        <f t="shared" si="2"/>
        <v>13595.8451</v>
      </c>
      <c r="H11" s="121">
        <v>13595.8451</v>
      </c>
      <c r="I11" s="122"/>
      <c r="J11" s="121">
        <v>293284.81732000009</v>
      </c>
      <c r="K11" s="121">
        <f t="shared" si="3"/>
        <v>97326.925149999995</v>
      </c>
      <c r="L11" s="121">
        <v>3462.3993999999998</v>
      </c>
      <c r="M11" s="121">
        <v>39821.256529999999</v>
      </c>
      <c r="N11" s="121">
        <v>26480.59532</v>
      </c>
      <c r="O11" s="121">
        <v>0</v>
      </c>
      <c r="P11" s="121">
        <v>27562.673900000002</v>
      </c>
      <c r="Q11" s="121">
        <v>24997.897410000001</v>
      </c>
      <c r="R11" s="121">
        <v>12272.074490000001</v>
      </c>
      <c r="S11" s="121">
        <v>8502.9995600000002</v>
      </c>
      <c r="T11" s="121">
        <v>4164.9731000000002</v>
      </c>
      <c r="U11" s="121">
        <v>57.850200000000001</v>
      </c>
      <c r="V11" s="147">
        <v>89.91</v>
      </c>
      <c r="W11" s="148">
        <v>89.91</v>
      </c>
      <c r="X11" s="121">
        <v>291</v>
      </c>
      <c r="Y11" s="121">
        <v>3117.0918999999999</v>
      </c>
      <c r="Z11" s="121">
        <v>3117.0918999999999</v>
      </c>
      <c r="AA11" s="121">
        <v>2898</v>
      </c>
      <c r="AB11" s="121">
        <v>0</v>
      </c>
      <c r="AC11" s="121">
        <v>63701.985199999996</v>
      </c>
      <c r="AD11" s="121">
        <f t="shared" si="4"/>
        <v>404715</v>
      </c>
      <c r="AE11" s="121">
        <v>317180</v>
      </c>
      <c r="AF11" s="123">
        <v>15608</v>
      </c>
      <c r="AG11" s="121">
        <v>71927</v>
      </c>
      <c r="AH11" s="96">
        <f t="shared" si="1"/>
        <v>1539877.47208</v>
      </c>
      <c r="AI11" s="96"/>
      <c r="AJ11" s="96"/>
      <c r="AK11" s="97">
        <f t="shared" si="5"/>
        <v>69.86992643836652</v>
      </c>
      <c r="AL11" s="97" t="e">
        <f t="shared" si="6"/>
        <v>#DIV/0!</v>
      </c>
      <c r="AO11" s="42">
        <v>2203920.2709599999</v>
      </c>
    </row>
    <row r="12" spans="1:41" ht="15.75">
      <c r="A12" s="98"/>
      <c r="B12" s="95" t="s">
        <v>32</v>
      </c>
      <c r="C12" s="121">
        <v>498919</v>
      </c>
      <c r="D12" s="121">
        <v>308700</v>
      </c>
      <c r="E12" s="99">
        <f t="shared" si="0"/>
        <v>741860.07584000006</v>
      </c>
      <c r="F12" s="121">
        <v>96330</v>
      </c>
      <c r="G12" s="121">
        <f t="shared" si="2"/>
        <v>16801.4997</v>
      </c>
      <c r="H12" s="121">
        <v>16803.289700000001</v>
      </c>
      <c r="I12" s="122">
        <v>-1.79</v>
      </c>
      <c r="J12" s="121">
        <v>362634.40782999998</v>
      </c>
      <c r="K12" s="121">
        <f t="shared" si="3"/>
        <v>179339.33402999997</v>
      </c>
      <c r="L12" s="121">
        <v>12203.6525</v>
      </c>
      <c r="M12" s="121">
        <v>46849.888009999995</v>
      </c>
      <c r="N12" s="121">
        <v>49542.570119999997</v>
      </c>
      <c r="O12" s="121">
        <v>161</v>
      </c>
      <c r="P12" s="121">
        <v>70582.223400000003</v>
      </c>
      <c r="Q12" s="121">
        <v>81900.838880000054</v>
      </c>
      <c r="R12" s="121">
        <v>31847.11059</v>
      </c>
      <c r="S12" s="121">
        <v>21151.827400000002</v>
      </c>
      <c r="T12" s="121">
        <v>28656.659199999998</v>
      </c>
      <c r="U12" s="121">
        <v>245.30279999999999</v>
      </c>
      <c r="V12" s="147">
        <v>724.1</v>
      </c>
      <c r="W12" s="148">
        <v>724.1</v>
      </c>
      <c r="X12" s="121">
        <v>697</v>
      </c>
      <c r="Y12" s="121">
        <v>4132.8537999999999</v>
      </c>
      <c r="Z12" s="121">
        <v>4132.8537999999999</v>
      </c>
      <c r="AA12" s="121">
        <v>4021</v>
      </c>
      <c r="AB12" s="121">
        <v>-2.9584000000000001</v>
      </c>
      <c r="AC12" s="121">
        <v>79860.3992</v>
      </c>
      <c r="AD12" s="121">
        <f t="shared" si="4"/>
        <v>605705</v>
      </c>
      <c r="AE12" s="121">
        <v>472019</v>
      </c>
      <c r="AF12" s="123">
        <v>28039</v>
      </c>
      <c r="AG12" s="121">
        <v>105647</v>
      </c>
      <c r="AH12" s="96">
        <f t="shared" si="1"/>
        <v>2235044.4750399999</v>
      </c>
      <c r="AI12" s="96"/>
      <c r="AJ12" s="96"/>
      <c r="AK12" s="97">
        <f t="shared" si="5"/>
        <v>119.91399341761606</v>
      </c>
      <c r="AL12" s="97" t="e">
        <f t="shared" si="6"/>
        <v>#DIV/0!</v>
      </c>
      <c r="AO12" s="42">
        <v>1863872.94038</v>
      </c>
    </row>
    <row r="13" spans="1:41" ht="15.75">
      <c r="A13" s="98"/>
      <c r="B13" s="95" t="s">
        <v>33</v>
      </c>
      <c r="C13" s="121">
        <v>46852</v>
      </c>
      <c r="D13" s="121">
        <v>335000</v>
      </c>
      <c r="E13" s="99">
        <f t="shared" si="0"/>
        <v>188259.0043</v>
      </c>
      <c r="F13" s="121">
        <v>-78888</v>
      </c>
      <c r="G13" s="121">
        <f t="shared" si="2"/>
        <v>18008.066699999999</v>
      </c>
      <c r="H13" s="121">
        <v>18008.066699999999</v>
      </c>
      <c r="I13" s="122"/>
      <c r="J13" s="121">
        <v>129895.05102</v>
      </c>
      <c r="K13" s="121">
        <f t="shared" si="3"/>
        <v>108140.17431</v>
      </c>
      <c r="L13" s="121">
        <v>1764.8768</v>
      </c>
      <c r="M13" s="121">
        <v>65108.560789999996</v>
      </c>
      <c r="N13" s="121">
        <v>14737.726619999999</v>
      </c>
      <c r="O13" s="121">
        <v>0</v>
      </c>
      <c r="P13" s="121">
        <v>26529.0101</v>
      </c>
      <c r="Q13" s="121">
        <v>10284.06177</v>
      </c>
      <c r="R13" s="121">
        <v>4605.6568499999994</v>
      </c>
      <c r="S13" s="121">
        <v>4153.4906600000004</v>
      </c>
      <c r="T13" s="121">
        <v>1464.8338000000001</v>
      </c>
      <c r="U13" s="121">
        <v>60.080500000000001</v>
      </c>
      <c r="V13" s="147"/>
      <c r="W13" s="148"/>
      <c r="X13" s="121">
        <v>1125</v>
      </c>
      <c r="Y13" s="121">
        <v>819.65049999999997</v>
      </c>
      <c r="Z13" s="121">
        <v>819.65049999999997</v>
      </c>
      <c r="AA13" s="121">
        <v>749</v>
      </c>
      <c r="AB13" s="121">
        <v>0</v>
      </c>
      <c r="AC13" s="121">
        <v>33672.661</v>
      </c>
      <c r="AD13" s="121">
        <f t="shared" si="4"/>
        <v>236267</v>
      </c>
      <c r="AE13" s="121">
        <v>183814</v>
      </c>
      <c r="AF13" s="123">
        <v>10215</v>
      </c>
      <c r="AG13" s="121">
        <v>42238</v>
      </c>
      <c r="AH13" s="96">
        <f t="shared" si="1"/>
        <v>840050.66529999999</v>
      </c>
      <c r="AI13" s="96"/>
      <c r="AJ13" s="96"/>
      <c r="AK13" s="97">
        <f t="shared" si="5"/>
        <v>71.475433714696038</v>
      </c>
      <c r="AL13" s="97" t="e">
        <f t="shared" si="6"/>
        <v>#DIV/0!</v>
      </c>
      <c r="AO13" s="42">
        <v>1175299.8500900001</v>
      </c>
    </row>
    <row r="14" spans="1:41" ht="15.75">
      <c r="A14" s="98"/>
      <c r="B14" s="95" t="s">
        <v>34</v>
      </c>
      <c r="C14" s="121">
        <v>69397</v>
      </c>
      <c r="D14" s="121">
        <v>590293</v>
      </c>
      <c r="E14" s="99">
        <f t="shared" si="0"/>
        <v>501390.94164000003</v>
      </c>
      <c r="F14" s="121">
        <v>9757</v>
      </c>
      <c r="G14" s="121">
        <f t="shared" si="2"/>
        <v>16192.9483</v>
      </c>
      <c r="H14" s="121">
        <v>16192.9483</v>
      </c>
      <c r="I14" s="122"/>
      <c r="J14" s="121">
        <v>305007.34986000002</v>
      </c>
      <c r="K14" s="121">
        <f t="shared" si="3"/>
        <v>130716.62552999999</v>
      </c>
      <c r="L14" s="121">
        <v>3347.4778999999999</v>
      </c>
      <c r="M14" s="121">
        <v>58292.934490000007</v>
      </c>
      <c r="N14" s="121">
        <v>32944.808239999998</v>
      </c>
      <c r="O14" s="121">
        <v>0</v>
      </c>
      <c r="P14" s="121">
        <v>36131.404900000001</v>
      </c>
      <c r="Q14" s="121">
        <v>36320.571250000008</v>
      </c>
      <c r="R14" s="121">
        <v>14689.942730000001</v>
      </c>
      <c r="S14" s="121">
        <v>11586.642820000001</v>
      </c>
      <c r="T14" s="121">
        <v>10036.385700000001</v>
      </c>
      <c r="U14" s="121">
        <v>7.6</v>
      </c>
      <c r="V14" s="147">
        <v>1269.8699999999999</v>
      </c>
      <c r="W14" s="148">
        <v>1269.8699999999999</v>
      </c>
      <c r="X14" s="121">
        <v>599</v>
      </c>
      <c r="Y14" s="121">
        <v>2125.9439000000002</v>
      </c>
      <c r="Z14" s="121">
        <v>2125.9439000000002</v>
      </c>
      <c r="AA14" s="121">
        <v>2141</v>
      </c>
      <c r="AB14" s="121">
        <v>0.63280000000000003</v>
      </c>
      <c r="AC14" s="121">
        <v>76510.824900000007</v>
      </c>
      <c r="AD14" s="121">
        <f t="shared" si="4"/>
        <v>453509</v>
      </c>
      <c r="AE14" s="121">
        <v>352504</v>
      </c>
      <c r="AF14" s="123">
        <v>19035</v>
      </c>
      <c r="AG14" s="121">
        <v>81970</v>
      </c>
      <c r="AH14" s="96">
        <f t="shared" si="1"/>
        <v>1691100.7665400002</v>
      </c>
      <c r="AI14" s="96"/>
      <c r="AJ14" s="96"/>
      <c r="AK14" s="124">
        <f t="shared" si="5"/>
        <v>118.07547943774996</v>
      </c>
      <c r="AL14" s="97" t="e">
        <f t="shared" si="6"/>
        <v>#DIV/0!</v>
      </c>
      <c r="AO14" s="42">
        <v>1432220.1142799999</v>
      </c>
    </row>
    <row r="15" spans="1:41" ht="15.75">
      <c r="A15" s="98"/>
      <c r="B15" s="95" t="s">
        <v>35</v>
      </c>
      <c r="C15" s="121">
        <v>294115</v>
      </c>
      <c r="D15" s="121">
        <v>517100</v>
      </c>
      <c r="E15" s="99">
        <f t="shared" si="0"/>
        <v>301362.78152999992</v>
      </c>
      <c r="F15" s="121">
        <v>-27719</v>
      </c>
      <c r="G15" s="121">
        <f t="shared" si="2"/>
        <v>9917.9457000000002</v>
      </c>
      <c r="H15" s="121">
        <v>9917.9457000000002</v>
      </c>
      <c r="I15" s="122"/>
      <c r="J15" s="121">
        <v>154424.96017999994</v>
      </c>
      <c r="K15" s="121">
        <f t="shared" si="3"/>
        <v>145688.22422999999</v>
      </c>
      <c r="L15" s="121">
        <v>4756.2767999999996</v>
      </c>
      <c r="M15" s="121">
        <v>84341.547070000001</v>
      </c>
      <c r="N15" s="121">
        <v>25698.787959999998</v>
      </c>
      <c r="O15" s="121">
        <v>0</v>
      </c>
      <c r="P15" s="121">
        <v>30891.612400000002</v>
      </c>
      <c r="Q15" s="121">
        <v>16738.332420000002</v>
      </c>
      <c r="R15" s="121">
        <v>6955.6145699999997</v>
      </c>
      <c r="S15" s="121">
        <v>4937.1834799999997</v>
      </c>
      <c r="T15" s="121">
        <v>4723.3100999999997</v>
      </c>
      <c r="U15" s="121">
        <v>121.5749</v>
      </c>
      <c r="V15" s="147"/>
      <c r="W15" s="148"/>
      <c r="X15" s="121">
        <v>374</v>
      </c>
      <c r="Y15" s="121">
        <v>2312.2440999999999</v>
      </c>
      <c r="Z15" s="121">
        <v>2312.2440999999999</v>
      </c>
      <c r="AA15" s="121">
        <v>2208</v>
      </c>
      <c r="AB15" s="121">
        <v>7.4899999999999994E-2</v>
      </c>
      <c r="AC15" s="121">
        <v>74284.055500000002</v>
      </c>
      <c r="AD15" s="121">
        <f t="shared" si="4"/>
        <v>276289</v>
      </c>
      <c r="AE15" s="121">
        <v>216890</v>
      </c>
      <c r="AF15" s="123">
        <v>9523</v>
      </c>
      <c r="AG15" s="121">
        <v>49876</v>
      </c>
      <c r="AH15" s="96">
        <f t="shared" si="1"/>
        <v>1463150.8370299998</v>
      </c>
      <c r="AI15" s="96"/>
      <c r="AJ15" s="96"/>
      <c r="AK15" s="97">
        <f t="shared" si="5"/>
        <v>128.40707832228333</v>
      </c>
      <c r="AL15" s="97" t="e">
        <f t="shared" si="6"/>
        <v>#DIV/0!</v>
      </c>
      <c r="AO15" s="42">
        <v>1139462.7587099997</v>
      </c>
    </row>
    <row r="16" spans="1:41" ht="15.75">
      <c r="A16" s="98"/>
      <c r="B16" s="95" t="s">
        <v>36</v>
      </c>
      <c r="C16" s="121">
        <v>3418576</v>
      </c>
      <c r="D16" s="121">
        <v>3980701</v>
      </c>
      <c r="E16" s="99">
        <f t="shared" si="0"/>
        <v>2331777.0606899993</v>
      </c>
      <c r="F16" s="121">
        <v>93281</v>
      </c>
      <c r="G16" s="121">
        <f t="shared" si="2"/>
        <v>66125.217699999994</v>
      </c>
      <c r="H16" s="121">
        <v>65903.457699999999</v>
      </c>
      <c r="I16" s="122">
        <v>221.76</v>
      </c>
      <c r="J16" s="121">
        <v>1403627.2667499995</v>
      </c>
      <c r="K16" s="121">
        <f t="shared" si="3"/>
        <v>585411.66052000003</v>
      </c>
      <c r="L16" s="121">
        <v>12038.974</v>
      </c>
      <c r="M16" s="121">
        <v>300550.94160000002</v>
      </c>
      <c r="N16" s="121">
        <v>104126.11002000001</v>
      </c>
      <c r="O16" s="121">
        <v>489</v>
      </c>
      <c r="P16" s="121">
        <v>168206.6349</v>
      </c>
      <c r="Q16" s="121">
        <v>171626.85851999995</v>
      </c>
      <c r="R16" s="121">
        <v>118438.84748</v>
      </c>
      <c r="S16" s="121">
        <v>52240.049200000001</v>
      </c>
      <c r="T16" s="121">
        <v>696.04229999999995</v>
      </c>
      <c r="U16" s="121">
        <v>262.0025</v>
      </c>
      <c r="V16" s="147">
        <v>1985.89</v>
      </c>
      <c r="W16" s="148">
        <v>1985.89</v>
      </c>
      <c r="X16" s="121">
        <v>3310</v>
      </c>
      <c r="Y16" s="121">
        <v>9719.1671999999999</v>
      </c>
      <c r="Z16" s="121">
        <v>9719.1671999999999</v>
      </c>
      <c r="AA16" s="121">
        <v>9526</v>
      </c>
      <c r="AB16" s="121">
        <v>0</v>
      </c>
      <c r="AC16" s="121">
        <v>207720.06359999999</v>
      </c>
      <c r="AD16" s="121">
        <f t="shared" si="4"/>
        <v>2235317</v>
      </c>
      <c r="AE16" s="121">
        <v>1768221</v>
      </c>
      <c r="AF16" s="123">
        <v>57640</v>
      </c>
      <c r="AG16" s="121">
        <v>409456</v>
      </c>
      <c r="AH16" s="96">
        <f t="shared" si="1"/>
        <v>12174091.124289999</v>
      </c>
      <c r="AI16" s="96"/>
      <c r="AJ16" s="96"/>
      <c r="AK16" s="124">
        <f t="shared" si="5"/>
        <v>95.950873475823883</v>
      </c>
      <c r="AL16" s="97" t="e">
        <f t="shared" si="6"/>
        <v>#DIV/0!</v>
      </c>
      <c r="AO16" s="42">
        <v>12687837.72704</v>
      </c>
    </row>
    <row r="17" spans="1:41" ht="15.75">
      <c r="A17" s="98"/>
      <c r="B17" s="95" t="s">
        <v>37</v>
      </c>
      <c r="C17" s="121">
        <v>83600</v>
      </c>
      <c r="D17" s="121">
        <v>396770</v>
      </c>
      <c r="E17" s="99">
        <f t="shared" si="0"/>
        <v>270077.20288</v>
      </c>
      <c r="F17" s="121">
        <v>-25491</v>
      </c>
      <c r="G17" s="121">
        <f t="shared" si="2"/>
        <v>19114.294000000002</v>
      </c>
      <c r="H17" s="121">
        <v>19114.294000000002</v>
      </c>
      <c r="I17" s="122"/>
      <c r="J17" s="121">
        <v>125059.55820999996</v>
      </c>
      <c r="K17" s="121">
        <f t="shared" si="3"/>
        <v>136552.15656</v>
      </c>
      <c r="L17" s="121">
        <v>2199.4416000000001</v>
      </c>
      <c r="M17" s="121">
        <v>91339.088589999999</v>
      </c>
      <c r="N17" s="121">
        <v>16811.077069999999</v>
      </c>
      <c r="O17" s="121">
        <v>0</v>
      </c>
      <c r="P17" s="121">
        <v>26202.549299999999</v>
      </c>
      <c r="Q17" s="121">
        <v>13382.931510000004</v>
      </c>
      <c r="R17" s="121">
        <v>4799.5246000000006</v>
      </c>
      <c r="S17" s="121">
        <v>5564.5801700000002</v>
      </c>
      <c r="T17" s="121">
        <v>2949.3267000000001</v>
      </c>
      <c r="U17" s="121">
        <v>69.5</v>
      </c>
      <c r="V17" s="147">
        <v>140</v>
      </c>
      <c r="W17" s="148">
        <v>140</v>
      </c>
      <c r="X17" s="121">
        <v>83</v>
      </c>
      <c r="Y17" s="121">
        <v>1319.2626</v>
      </c>
      <c r="Z17" s="121">
        <v>1319.2626</v>
      </c>
      <c r="AA17" s="121">
        <v>1287</v>
      </c>
      <c r="AB17" s="121">
        <v>0</v>
      </c>
      <c r="AC17" s="121">
        <v>76380.933099999995</v>
      </c>
      <c r="AD17" s="121">
        <f t="shared" si="4"/>
        <v>261360</v>
      </c>
      <c r="AE17" s="121">
        <v>202575</v>
      </c>
      <c r="AF17" s="123">
        <v>12048</v>
      </c>
      <c r="AG17" s="121">
        <v>46737</v>
      </c>
      <c r="AH17" s="96">
        <f t="shared" si="1"/>
        <v>1088188.13598</v>
      </c>
      <c r="AI17" s="96"/>
      <c r="AJ17" s="96"/>
      <c r="AK17" s="97">
        <f t="shared" si="5"/>
        <v>180.28289049975299</v>
      </c>
      <c r="AL17" s="97" t="e">
        <f t="shared" si="6"/>
        <v>#DIV/0!</v>
      </c>
      <c r="AO17" s="42">
        <v>603600.33776000002</v>
      </c>
    </row>
    <row r="18" spans="1:41" ht="15.75">
      <c r="A18" s="98"/>
      <c r="B18" s="95" t="s">
        <v>38</v>
      </c>
      <c r="C18" s="121">
        <v>117767</v>
      </c>
      <c r="D18" s="121">
        <v>704213</v>
      </c>
      <c r="E18" s="99">
        <f t="shared" si="0"/>
        <v>1876587.5063700001</v>
      </c>
      <c r="F18" s="121">
        <v>356269</v>
      </c>
      <c r="G18" s="121">
        <f t="shared" si="2"/>
        <v>294629.69620000001</v>
      </c>
      <c r="H18" s="121">
        <v>20239.5962</v>
      </c>
      <c r="I18" s="122">
        <v>274390.09999999998</v>
      </c>
      <c r="J18" s="121">
        <v>644551.50685999996</v>
      </c>
      <c r="K18" s="121">
        <f t="shared" si="3"/>
        <v>466602.66934000002</v>
      </c>
      <c r="L18" s="121">
        <v>27167.130799999999</v>
      </c>
      <c r="M18" s="121">
        <v>165311.33153</v>
      </c>
      <c r="N18" s="121">
        <v>92953.896210000006</v>
      </c>
      <c r="O18" s="121">
        <v>90.976900000000001</v>
      </c>
      <c r="P18" s="121">
        <v>181079.3339</v>
      </c>
      <c r="Q18" s="121">
        <v>104681.79377000005</v>
      </c>
      <c r="R18" s="121">
        <v>77631.092329999999</v>
      </c>
      <c r="S18" s="121">
        <v>25183.784360000001</v>
      </c>
      <c r="T18" s="121">
        <v>1306.2084</v>
      </c>
      <c r="U18" s="121">
        <v>575.92560000000003</v>
      </c>
      <c r="V18" s="147">
        <v>1308.8</v>
      </c>
      <c r="W18" s="148">
        <v>1308.8</v>
      </c>
      <c r="X18" s="121">
        <v>623</v>
      </c>
      <c r="Y18" s="121">
        <v>8537.0787999999993</v>
      </c>
      <c r="Z18" s="121">
        <v>8537.0787999999993</v>
      </c>
      <c r="AA18" s="121">
        <v>8411</v>
      </c>
      <c r="AB18" s="121">
        <v>6.9614000000000003</v>
      </c>
      <c r="AC18" s="121">
        <v>110163.5727</v>
      </c>
      <c r="AD18" s="121">
        <f t="shared" si="4"/>
        <v>885587</v>
      </c>
      <c r="AE18" s="121">
        <v>695347</v>
      </c>
      <c r="AF18" s="123">
        <v>32745</v>
      </c>
      <c r="AG18" s="121">
        <v>157495</v>
      </c>
      <c r="AH18" s="96">
        <f t="shared" si="1"/>
        <v>3694318.07907</v>
      </c>
      <c r="AI18" s="96"/>
      <c r="AJ18" s="96"/>
      <c r="AK18" s="97">
        <f t="shared" si="5"/>
        <v>97.226293688129886</v>
      </c>
      <c r="AL18" s="97" t="e">
        <f t="shared" si="6"/>
        <v>#DIV/0!</v>
      </c>
      <c r="AO18" s="42">
        <v>3799710.90014</v>
      </c>
    </row>
    <row r="19" spans="1:41" ht="15.75">
      <c r="A19" s="98"/>
      <c r="B19" s="95" t="s">
        <v>39</v>
      </c>
      <c r="C19" s="121">
        <v>1221888</v>
      </c>
      <c r="D19" s="121">
        <v>540000</v>
      </c>
      <c r="E19" s="99">
        <f t="shared" si="0"/>
        <v>573984.60102000006</v>
      </c>
      <c r="F19" s="121">
        <v>70482</v>
      </c>
      <c r="G19" s="121">
        <f t="shared" si="2"/>
        <v>18539.534299999999</v>
      </c>
      <c r="H19" s="121">
        <v>18341.834299999999</v>
      </c>
      <c r="I19" s="122">
        <v>197.7</v>
      </c>
      <c r="J19" s="121">
        <v>249356.25181000002</v>
      </c>
      <c r="K19" s="121">
        <f t="shared" si="3"/>
        <v>184763.12914999999</v>
      </c>
      <c r="L19" s="121">
        <v>3732.8582000000001</v>
      </c>
      <c r="M19" s="121">
        <v>77740.930240000002</v>
      </c>
      <c r="N19" s="121">
        <v>30209.948710000001</v>
      </c>
      <c r="O19" s="121">
        <v>0</v>
      </c>
      <c r="P19" s="121">
        <v>73079.392000000007</v>
      </c>
      <c r="Q19" s="121">
        <v>48200.478159999977</v>
      </c>
      <c r="R19" s="121">
        <v>20367.504199999999</v>
      </c>
      <c r="S19" s="121">
        <v>7709.4937300000001</v>
      </c>
      <c r="T19" s="121">
        <v>20372.303500000002</v>
      </c>
      <c r="U19" s="121">
        <v>11.114699999999999</v>
      </c>
      <c r="V19" s="147">
        <v>21.18</v>
      </c>
      <c r="W19" s="148">
        <v>21.18</v>
      </c>
      <c r="X19" s="121">
        <v>538</v>
      </c>
      <c r="Y19" s="121">
        <v>2622.0275999999999</v>
      </c>
      <c r="Z19" s="121">
        <v>2622.0275999999999</v>
      </c>
      <c r="AA19" s="121">
        <v>2408</v>
      </c>
      <c r="AB19" s="121">
        <v>0</v>
      </c>
      <c r="AC19" s="121">
        <v>69561.090700000001</v>
      </c>
      <c r="AD19" s="121">
        <f t="shared" si="4"/>
        <v>418886</v>
      </c>
      <c r="AE19" s="121">
        <v>327430</v>
      </c>
      <c r="AF19" s="123">
        <v>18617</v>
      </c>
      <c r="AG19" s="121">
        <v>72839</v>
      </c>
      <c r="AH19" s="96">
        <f t="shared" si="1"/>
        <v>2824319.69172</v>
      </c>
      <c r="AI19" s="96"/>
      <c r="AJ19" s="96"/>
      <c r="AK19" s="97">
        <f t="shared" si="5"/>
        <v>114.34908882212318</v>
      </c>
      <c r="AL19" s="97" t="e">
        <f t="shared" si="6"/>
        <v>#DIV/0!</v>
      </c>
      <c r="AO19" s="42">
        <v>2469910.0979399998</v>
      </c>
    </row>
    <row r="20" spans="1:41" ht="15.75">
      <c r="A20" s="98"/>
      <c r="B20" s="95" t="s">
        <v>40</v>
      </c>
      <c r="C20" s="121">
        <v>710926</v>
      </c>
      <c r="D20" s="121">
        <v>481000</v>
      </c>
      <c r="E20" s="99">
        <f t="shared" si="0"/>
        <v>452086.06987999991</v>
      </c>
      <c r="F20" s="121">
        <v>131896</v>
      </c>
      <c r="G20" s="121">
        <f t="shared" si="2"/>
        <v>7934.3528999999999</v>
      </c>
      <c r="H20" s="121">
        <v>7934.3528999999999</v>
      </c>
      <c r="I20" s="122"/>
      <c r="J20" s="121">
        <v>173882.86662999989</v>
      </c>
      <c r="K20" s="121">
        <f t="shared" si="3"/>
        <v>107551.65467000002</v>
      </c>
      <c r="L20" s="121">
        <v>2605.3602999999998</v>
      </c>
      <c r="M20" s="121">
        <v>42772.408500000005</v>
      </c>
      <c r="N20" s="121">
        <v>20771.45767</v>
      </c>
      <c r="O20" s="121">
        <v>0</v>
      </c>
      <c r="P20" s="121">
        <v>41402.428200000002</v>
      </c>
      <c r="Q20" s="121">
        <v>29705.234379999998</v>
      </c>
      <c r="R20" s="121">
        <v>18174.607389999997</v>
      </c>
      <c r="S20" s="121">
        <v>5886.05836</v>
      </c>
      <c r="T20" s="121">
        <v>5634.7566999999999</v>
      </c>
      <c r="U20" s="121">
        <v>9.8230000000000004</v>
      </c>
      <c r="V20" s="147">
        <v>225.69</v>
      </c>
      <c r="W20" s="148">
        <v>225.69</v>
      </c>
      <c r="X20" s="121">
        <v>140</v>
      </c>
      <c r="Y20" s="121">
        <v>890.2713</v>
      </c>
      <c r="Z20" s="121">
        <v>890.2713</v>
      </c>
      <c r="AA20" s="121">
        <v>856</v>
      </c>
      <c r="AB20" s="121">
        <v>0</v>
      </c>
      <c r="AC20" s="121">
        <v>45494.9663</v>
      </c>
      <c r="AD20" s="121">
        <f t="shared" si="4"/>
        <v>298079</v>
      </c>
      <c r="AE20" s="121">
        <v>234279</v>
      </c>
      <c r="AF20" s="123">
        <v>10559</v>
      </c>
      <c r="AG20" s="121">
        <v>53241</v>
      </c>
      <c r="AH20" s="96">
        <f t="shared" si="1"/>
        <v>1987586.0361799998</v>
      </c>
      <c r="AI20" s="96"/>
      <c r="AJ20" s="96"/>
      <c r="AK20" s="97">
        <f t="shared" si="5"/>
        <v>109.65400546481273</v>
      </c>
      <c r="AL20" s="97" t="e">
        <f t="shared" si="6"/>
        <v>#DIV/0!</v>
      </c>
      <c r="AO20" s="42">
        <v>1812597.75031</v>
      </c>
    </row>
    <row r="21" spans="1:41" ht="15.75">
      <c r="A21" s="98"/>
      <c r="B21" s="95" t="s">
        <v>41</v>
      </c>
      <c r="C21" s="121">
        <v>1449817</v>
      </c>
      <c r="D21" s="121">
        <v>1512200</v>
      </c>
      <c r="E21" s="99">
        <f t="shared" si="0"/>
        <v>1128483.0279699997</v>
      </c>
      <c r="F21" s="121">
        <v>365247</v>
      </c>
      <c r="G21" s="121">
        <f t="shared" si="2"/>
        <v>19594.031599999998</v>
      </c>
      <c r="H21" s="121">
        <v>19085.6816</v>
      </c>
      <c r="I21" s="122">
        <v>508.35</v>
      </c>
      <c r="J21" s="121">
        <v>435369.72202999971</v>
      </c>
      <c r="K21" s="121">
        <f t="shared" si="3"/>
        <v>238126.34893000001</v>
      </c>
      <c r="L21" s="121">
        <v>6005.0339000000004</v>
      </c>
      <c r="M21" s="121">
        <v>138399.06298999998</v>
      </c>
      <c r="N21" s="121">
        <v>45195.072840000001</v>
      </c>
      <c r="O21" s="121">
        <v>5.7999999999999996E-3</v>
      </c>
      <c r="P21" s="121">
        <v>48527.1734</v>
      </c>
      <c r="Q21" s="121">
        <v>62360.604910000024</v>
      </c>
      <c r="R21" s="121">
        <v>35085.800219999997</v>
      </c>
      <c r="S21" s="121">
        <v>21143.797280000003</v>
      </c>
      <c r="T21" s="121">
        <v>6044.4205000000002</v>
      </c>
      <c r="U21" s="121">
        <v>86.5869</v>
      </c>
      <c r="V21" s="147">
        <v>2818.2</v>
      </c>
      <c r="W21" s="148">
        <v>2818.2</v>
      </c>
      <c r="X21" s="121">
        <v>1562</v>
      </c>
      <c r="Y21" s="121">
        <v>4967.1205</v>
      </c>
      <c r="Z21" s="121">
        <v>4967.1205</v>
      </c>
      <c r="AA21" s="121">
        <v>4856</v>
      </c>
      <c r="AB21" s="121">
        <v>0</v>
      </c>
      <c r="AC21" s="121">
        <v>92613.847400000013</v>
      </c>
      <c r="AD21" s="121">
        <f t="shared" si="4"/>
        <v>988953</v>
      </c>
      <c r="AE21" s="121">
        <v>773959</v>
      </c>
      <c r="AF21" s="123">
        <v>43650</v>
      </c>
      <c r="AG21" s="121">
        <v>171344</v>
      </c>
      <c r="AH21" s="96">
        <f t="shared" si="1"/>
        <v>5172066.8753699996</v>
      </c>
      <c r="AI21" s="96"/>
      <c r="AJ21" s="96"/>
      <c r="AK21" s="97">
        <f t="shared" si="5"/>
        <v>138.50265524633596</v>
      </c>
      <c r="AL21" s="97" t="e">
        <f t="shared" si="6"/>
        <v>#DIV/0!</v>
      </c>
      <c r="AO21" s="42">
        <v>3734272.72291</v>
      </c>
    </row>
    <row r="22" spans="1:41" ht="15.75">
      <c r="A22" s="98"/>
      <c r="B22" s="95" t="s">
        <v>42</v>
      </c>
      <c r="C22" s="121">
        <v>3448748</v>
      </c>
      <c r="D22" s="121">
        <v>1110000</v>
      </c>
      <c r="E22" s="99">
        <f t="shared" si="0"/>
        <v>1779976.8497300013</v>
      </c>
      <c r="F22" s="121">
        <v>693016</v>
      </c>
      <c r="G22" s="121">
        <f t="shared" si="2"/>
        <v>16924.082999999999</v>
      </c>
      <c r="H22" s="121">
        <v>16924.082999999999</v>
      </c>
      <c r="I22" s="122"/>
      <c r="J22" s="121">
        <v>659684.11503000092</v>
      </c>
      <c r="K22" s="121">
        <f t="shared" si="3"/>
        <v>207860.86650999999</v>
      </c>
      <c r="L22" s="121">
        <v>7055.2125999999998</v>
      </c>
      <c r="M22" s="121">
        <v>85054.223800000007</v>
      </c>
      <c r="N22" s="121">
        <v>57259.067510000001</v>
      </c>
      <c r="O22" s="121">
        <v>0</v>
      </c>
      <c r="P22" s="121">
        <v>58492.3626</v>
      </c>
      <c r="Q22" s="121">
        <v>102261.35179000002</v>
      </c>
      <c r="R22" s="121">
        <v>61413.059249999998</v>
      </c>
      <c r="S22" s="121">
        <v>34653.294090000003</v>
      </c>
      <c r="T22" s="121">
        <v>6094.1049999999996</v>
      </c>
      <c r="U22" s="121">
        <v>100.8935</v>
      </c>
      <c r="V22" s="147">
        <v>95168.86</v>
      </c>
      <c r="W22" s="148">
        <v>95168.86</v>
      </c>
      <c r="X22" s="121">
        <v>1524</v>
      </c>
      <c r="Y22" s="121">
        <v>5061.5734000000002</v>
      </c>
      <c r="Z22" s="121">
        <v>5061.5734000000002</v>
      </c>
      <c r="AA22" s="121">
        <v>5150</v>
      </c>
      <c r="AB22" s="121">
        <v>0</v>
      </c>
      <c r="AC22" s="121">
        <v>94262.640299999999</v>
      </c>
      <c r="AD22" s="121">
        <f t="shared" si="4"/>
        <v>1044867</v>
      </c>
      <c r="AE22" s="121">
        <v>820875</v>
      </c>
      <c r="AF22" s="123">
        <v>43199</v>
      </c>
      <c r="AG22" s="121">
        <v>180793</v>
      </c>
      <c r="AH22" s="96">
        <f t="shared" si="1"/>
        <v>7477854.4900300018</v>
      </c>
      <c r="AI22" s="99"/>
      <c r="AJ22" s="99"/>
      <c r="AK22" s="97">
        <f t="shared" si="5"/>
        <v>123.98891888870267</v>
      </c>
      <c r="AL22" s="97" t="e">
        <f t="shared" si="6"/>
        <v>#DIV/0!</v>
      </c>
      <c r="AO22" s="42">
        <v>6031066.7735899994</v>
      </c>
    </row>
    <row r="23" spans="1:41" ht="15.75">
      <c r="A23" s="98"/>
      <c r="B23" s="95" t="s">
        <v>43</v>
      </c>
      <c r="C23" s="121">
        <v>14198</v>
      </c>
      <c r="D23" s="121">
        <v>176664</v>
      </c>
      <c r="E23" s="99">
        <f t="shared" si="0"/>
        <v>289963.93886000005</v>
      </c>
      <c r="F23" s="121">
        <v>-65299</v>
      </c>
      <c r="G23" s="121">
        <f t="shared" si="2"/>
        <v>14519.812199999998</v>
      </c>
      <c r="H23" s="121">
        <v>14400.092199999999</v>
      </c>
      <c r="I23" s="122">
        <v>119.72</v>
      </c>
      <c r="J23" s="121">
        <v>172166.67702</v>
      </c>
      <c r="K23" s="121">
        <f t="shared" si="3"/>
        <v>138107.28704</v>
      </c>
      <c r="L23" s="121">
        <v>3121.9672999999998</v>
      </c>
      <c r="M23" s="121">
        <v>38710.222969999995</v>
      </c>
      <c r="N23" s="121">
        <v>21998.82157</v>
      </c>
      <c r="O23" s="121">
        <v>0</v>
      </c>
      <c r="P23" s="121">
        <v>74276.275200000004</v>
      </c>
      <c r="Q23" s="121">
        <v>27914.006300000001</v>
      </c>
      <c r="R23" s="121">
        <v>20139.200930000003</v>
      </c>
      <c r="S23" s="121">
        <v>4790.9100899999994</v>
      </c>
      <c r="T23" s="121">
        <v>2906.1228999999998</v>
      </c>
      <c r="U23" s="121">
        <v>77.772400000000005</v>
      </c>
      <c r="V23" s="147"/>
      <c r="W23" s="148"/>
      <c r="X23" s="121">
        <v>322</v>
      </c>
      <c r="Y23" s="121">
        <v>2555.1558</v>
      </c>
      <c r="Z23" s="121">
        <v>2555.1558</v>
      </c>
      <c r="AA23" s="121">
        <v>2461</v>
      </c>
      <c r="AB23" s="121">
        <v>5.0000000000000001E-4</v>
      </c>
      <c r="AC23" s="121">
        <v>47332.484899999996</v>
      </c>
      <c r="AD23" s="121">
        <f t="shared" si="4"/>
        <v>239490</v>
      </c>
      <c r="AE23" s="121">
        <v>187176</v>
      </c>
      <c r="AF23" s="123">
        <v>9632</v>
      </c>
      <c r="AG23" s="121">
        <v>42682</v>
      </c>
      <c r="AH23" s="96">
        <f t="shared" si="1"/>
        <v>767648.42376000003</v>
      </c>
      <c r="AI23" s="96"/>
      <c r="AJ23" s="96"/>
      <c r="AK23" s="97">
        <f t="shared" si="5"/>
        <v>108.1462471390556</v>
      </c>
      <c r="AL23" s="97" t="e">
        <f t="shared" si="6"/>
        <v>#DIV/0!</v>
      </c>
      <c r="AO23" s="42">
        <v>709824.37585000007</v>
      </c>
    </row>
    <row r="24" spans="1:41" ht="15.75">
      <c r="A24" s="98"/>
      <c r="B24" s="95" t="s">
        <v>44</v>
      </c>
      <c r="C24" s="121">
        <v>646</v>
      </c>
      <c r="D24" s="121">
        <v>30700</v>
      </c>
      <c r="E24" s="99">
        <f t="shared" si="0"/>
        <v>189032.38568999997</v>
      </c>
      <c r="F24" s="121">
        <v>5308</v>
      </c>
      <c r="G24" s="121">
        <f t="shared" si="2"/>
        <v>12953.722400000001</v>
      </c>
      <c r="H24" s="121">
        <v>12953.722400000001</v>
      </c>
      <c r="I24" s="122"/>
      <c r="J24" s="121">
        <v>93922.168539999999</v>
      </c>
      <c r="K24" s="121">
        <f t="shared" si="3"/>
        <v>50380.821599999996</v>
      </c>
      <c r="L24" s="121">
        <v>2182.7352000000001</v>
      </c>
      <c r="M24" s="121">
        <v>8388.55825</v>
      </c>
      <c r="N24" s="121">
        <v>17488.81365</v>
      </c>
      <c r="O24" s="121">
        <v>0</v>
      </c>
      <c r="P24" s="121">
        <v>22320.714499999998</v>
      </c>
      <c r="Q24" s="121">
        <v>25694.943050000002</v>
      </c>
      <c r="R24" s="121">
        <v>5357.9303</v>
      </c>
      <c r="S24" s="121">
        <v>4143.5637400000005</v>
      </c>
      <c r="T24" s="121">
        <v>16193.449000000001</v>
      </c>
      <c r="U24" s="121">
        <v>0</v>
      </c>
      <c r="V24" s="147"/>
      <c r="W24" s="148"/>
      <c r="X24" s="121">
        <v>30</v>
      </c>
      <c r="Y24" s="121">
        <v>682.95320000000004</v>
      </c>
      <c r="Z24" s="121">
        <v>682.95320000000004</v>
      </c>
      <c r="AA24" s="121">
        <v>561</v>
      </c>
      <c r="AB24" s="121">
        <v>89.776899999999998</v>
      </c>
      <c r="AC24" s="121">
        <v>45749.758799999996</v>
      </c>
      <c r="AD24" s="121">
        <f t="shared" si="4"/>
        <v>168165</v>
      </c>
      <c r="AE24" s="121">
        <v>129682</v>
      </c>
      <c r="AF24" s="123">
        <v>8748</v>
      </c>
      <c r="AG24" s="121">
        <v>29735</v>
      </c>
      <c r="AH24" s="96">
        <f t="shared" si="1"/>
        <v>434293.14448999998</v>
      </c>
      <c r="AI24" s="96"/>
      <c r="AJ24" s="96"/>
      <c r="AK24" s="97">
        <f t="shared" si="5"/>
        <v>109.03747140656566</v>
      </c>
      <c r="AL24" s="97" t="e">
        <f t="shared" si="6"/>
        <v>#DIV/0!</v>
      </c>
      <c r="AO24" s="42">
        <v>398297.15315999999</v>
      </c>
    </row>
    <row r="25" spans="1:41" ht="15.75">
      <c r="A25" s="98"/>
      <c r="B25" s="95" t="s">
        <v>45</v>
      </c>
      <c r="C25" s="121">
        <v>1785691</v>
      </c>
      <c r="D25" s="121">
        <v>159329</v>
      </c>
      <c r="E25" s="99">
        <f t="shared" si="0"/>
        <v>574916.82554000011</v>
      </c>
      <c r="F25" s="121">
        <v>146342</v>
      </c>
      <c r="G25" s="121">
        <f t="shared" si="2"/>
        <v>10922.454599999999</v>
      </c>
      <c r="H25" s="121">
        <v>10922.454599999999</v>
      </c>
      <c r="I25" s="122"/>
      <c r="J25" s="121">
        <v>264185.6864200001</v>
      </c>
      <c r="K25" s="121">
        <f t="shared" si="3"/>
        <v>93355.030029999994</v>
      </c>
      <c r="L25" s="121">
        <v>4925.7691999999997</v>
      </c>
      <c r="M25" s="121">
        <v>32160.03023</v>
      </c>
      <c r="N25" s="121">
        <v>23603.1407</v>
      </c>
      <c r="O25" s="121">
        <v>0</v>
      </c>
      <c r="P25" s="121">
        <v>32666.089899999999</v>
      </c>
      <c r="Q25" s="121">
        <v>57176.538989999979</v>
      </c>
      <c r="R25" s="121">
        <v>38111.90724</v>
      </c>
      <c r="S25" s="121">
        <v>11831.659960000001</v>
      </c>
      <c r="T25" s="121">
        <v>7134.5248000000001</v>
      </c>
      <c r="U25" s="121">
        <v>98.447000000000003</v>
      </c>
      <c r="V25" s="147">
        <v>668.1</v>
      </c>
      <c r="W25" s="148">
        <v>668.1</v>
      </c>
      <c r="X25" s="121">
        <v>998</v>
      </c>
      <c r="Y25" s="121">
        <v>2267.0155</v>
      </c>
      <c r="Z25" s="121">
        <v>2267.0155</v>
      </c>
      <c r="AA25" s="121">
        <v>2207</v>
      </c>
      <c r="AB25" s="121">
        <v>0</v>
      </c>
      <c r="AC25" s="121">
        <v>56259.750400000004</v>
      </c>
      <c r="AD25" s="121">
        <f t="shared" si="4"/>
        <v>375471</v>
      </c>
      <c r="AE25" s="121">
        <v>293367</v>
      </c>
      <c r="AF25" s="123">
        <v>16689</v>
      </c>
      <c r="AG25" s="121">
        <v>65415</v>
      </c>
      <c r="AH25" s="96">
        <f t="shared" si="1"/>
        <v>2951667.5759399999</v>
      </c>
      <c r="AI25" s="96"/>
      <c r="AJ25" s="96"/>
      <c r="AK25" s="97">
        <f t="shared" si="5"/>
        <v>292.48332028457349</v>
      </c>
      <c r="AL25" s="97" t="e">
        <f t="shared" si="6"/>
        <v>#DIV/0!</v>
      </c>
      <c r="AO25" s="42">
        <v>1009174.6678300002</v>
      </c>
    </row>
    <row r="26" spans="1:41" ht="15.75">
      <c r="A26" s="98"/>
      <c r="B26" s="95" t="s">
        <v>46</v>
      </c>
      <c r="C26" s="121">
        <v>208687</v>
      </c>
      <c r="D26" s="121">
        <v>1415400</v>
      </c>
      <c r="E26" s="99">
        <f t="shared" si="0"/>
        <v>350053.00852999993</v>
      </c>
      <c r="F26" s="121">
        <v>28920</v>
      </c>
      <c r="G26" s="121">
        <f t="shared" si="2"/>
        <v>14101.280699999999</v>
      </c>
      <c r="H26" s="121">
        <v>14101.280699999999</v>
      </c>
      <c r="I26" s="122"/>
      <c r="J26" s="121">
        <v>176016.21586999993</v>
      </c>
      <c r="K26" s="121">
        <f t="shared" si="3"/>
        <v>86981.671089999989</v>
      </c>
      <c r="L26" s="121">
        <v>3256.8878</v>
      </c>
      <c r="M26" s="121">
        <v>32054.781880000002</v>
      </c>
      <c r="N26" s="121">
        <v>19891.64401</v>
      </c>
      <c r="O26" s="121">
        <v>0</v>
      </c>
      <c r="P26" s="121">
        <v>31778.357400000001</v>
      </c>
      <c r="Q26" s="121">
        <v>36285.354870000003</v>
      </c>
      <c r="R26" s="121">
        <v>9290.6328099999992</v>
      </c>
      <c r="S26" s="121">
        <v>4740.7115599999997</v>
      </c>
      <c r="T26" s="121">
        <v>22462.555199999999</v>
      </c>
      <c r="U26" s="121">
        <v>9.25</v>
      </c>
      <c r="V26" s="147">
        <v>6373.7</v>
      </c>
      <c r="W26" s="148">
        <v>6373.7</v>
      </c>
      <c r="X26" s="121">
        <v>222</v>
      </c>
      <c r="Y26" s="121">
        <v>1374.3704</v>
      </c>
      <c r="Z26" s="121">
        <v>1374.3704</v>
      </c>
      <c r="AA26" s="121">
        <v>1305</v>
      </c>
      <c r="AB26" s="121">
        <v>0.41560000000000002</v>
      </c>
      <c r="AC26" s="121">
        <v>45604.941300000013</v>
      </c>
      <c r="AD26" s="121">
        <f t="shared" si="4"/>
        <v>302020</v>
      </c>
      <c r="AE26" s="121">
        <v>236417</v>
      </c>
      <c r="AF26" s="123">
        <v>12242</v>
      </c>
      <c r="AG26" s="121">
        <v>53361</v>
      </c>
      <c r="AH26" s="96">
        <f t="shared" si="1"/>
        <v>2321764.9498300003</v>
      </c>
      <c r="AI26" s="96"/>
      <c r="AJ26" s="96"/>
      <c r="AK26" s="97">
        <f t="shared" si="5"/>
        <v>72.338937110992092</v>
      </c>
      <c r="AL26" s="97" t="e">
        <f t="shared" si="6"/>
        <v>#DIV/0!</v>
      </c>
      <c r="AO26" s="42">
        <v>3209564.6446500001</v>
      </c>
    </row>
    <row r="27" spans="1:41" ht="15.75">
      <c r="A27" s="98"/>
      <c r="B27" s="95" t="s">
        <v>47</v>
      </c>
      <c r="C27" s="121">
        <v>754972</v>
      </c>
      <c r="D27" s="121">
        <v>3366400</v>
      </c>
      <c r="E27" s="99">
        <f t="shared" si="0"/>
        <v>2580789.2846300006</v>
      </c>
      <c r="F27" s="121">
        <v>815516</v>
      </c>
      <c r="G27" s="121">
        <f t="shared" si="2"/>
        <v>24191.267400000001</v>
      </c>
      <c r="H27" s="121">
        <v>23771.277399999999</v>
      </c>
      <c r="I27" s="122">
        <v>419.99</v>
      </c>
      <c r="J27" s="121">
        <v>940904.2368700006</v>
      </c>
      <c r="K27" s="121">
        <f t="shared" si="3"/>
        <v>624706.44486000005</v>
      </c>
      <c r="L27" s="121">
        <v>11679.806200000001</v>
      </c>
      <c r="M27" s="121">
        <v>389165.48389000003</v>
      </c>
      <c r="N27" s="121">
        <v>52503.478970000004</v>
      </c>
      <c r="O27" s="121">
        <v>0</v>
      </c>
      <c r="P27" s="121">
        <v>171357.6758</v>
      </c>
      <c r="Q27" s="121">
        <v>170492.17659999992</v>
      </c>
      <c r="R27" s="121">
        <v>125869.05682</v>
      </c>
      <c r="S27" s="121">
        <v>43499.990109999999</v>
      </c>
      <c r="T27" s="121">
        <v>683.85180000000003</v>
      </c>
      <c r="U27" s="121">
        <v>470.09739999999999</v>
      </c>
      <c r="V27" s="147">
        <v>1297.0999999999999</v>
      </c>
      <c r="W27" s="148">
        <v>1297.0999999999999</v>
      </c>
      <c r="X27" s="121">
        <v>1494</v>
      </c>
      <c r="Y27" s="121">
        <v>3682.0589</v>
      </c>
      <c r="Z27" s="121">
        <v>3682.0589</v>
      </c>
      <c r="AA27" s="121">
        <v>3564</v>
      </c>
      <c r="AB27" s="121">
        <v>0</v>
      </c>
      <c r="AC27" s="121">
        <v>241310.15590000001</v>
      </c>
      <c r="AD27" s="121">
        <f t="shared" si="4"/>
        <v>1400129</v>
      </c>
      <c r="AE27" s="121">
        <v>1094609</v>
      </c>
      <c r="AF27" s="123">
        <v>56212</v>
      </c>
      <c r="AG27" s="121">
        <v>249308</v>
      </c>
      <c r="AH27" s="96">
        <f t="shared" si="1"/>
        <v>8343600.4405300003</v>
      </c>
      <c r="AI27" s="96"/>
      <c r="AJ27" s="96"/>
      <c r="AK27" s="124">
        <f t="shared" si="5"/>
        <v>141.83855878528135</v>
      </c>
      <c r="AL27" s="97" t="e">
        <f t="shared" si="6"/>
        <v>#DIV/0!</v>
      </c>
      <c r="AO27" s="42">
        <v>5882462.7886700006</v>
      </c>
    </row>
    <row r="28" spans="1:41" ht="15.75">
      <c r="A28" s="98"/>
      <c r="B28" s="95" t="s">
        <v>48</v>
      </c>
      <c r="C28" s="121">
        <v>1</v>
      </c>
      <c r="D28" s="121">
        <v>195359</v>
      </c>
      <c r="E28" s="99">
        <f t="shared" si="0"/>
        <v>161150.69058999998</v>
      </c>
      <c r="F28" s="121">
        <v>3890</v>
      </c>
      <c r="G28" s="121">
        <f t="shared" si="2"/>
        <v>7994.7525999999998</v>
      </c>
      <c r="H28" s="121">
        <v>7994.7525999999998</v>
      </c>
      <c r="I28" s="122"/>
      <c r="J28" s="121">
        <v>89161.134009999994</v>
      </c>
      <c r="K28" s="121">
        <f t="shared" si="3"/>
        <v>47692.330560000002</v>
      </c>
      <c r="L28" s="121">
        <v>1239.9093</v>
      </c>
      <c r="M28" s="121">
        <v>14357.194100000001</v>
      </c>
      <c r="N28" s="121">
        <v>10368.062159999999</v>
      </c>
      <c r="O28" s="121">
        <v>0</v>
      </c>
      <c r="P28" s="121">
        <v>21727.165000000001</v>
      </c>
      <c r="Q28" s="121">
        <v>11527.377420000001</v>
      </c>
      <c r="R28" s="121">
        <v>7907.07384</v>
      </c>
      <c r="S28" s="121">
        <v>2096.9711400000001</v>
      </c>
      <c r="T28" s="121">
        <v>1509.5824</v>
      </c>
      <c r="U28" s="121">
        <v>13.75</v>
      </c>
      <c r="V28" s="147"/>
      <c r="W28" s="148"/>
      <c r="X28" s="121">
        <v>393</v>
      </c>
      <c r="Y28" s="121">
        <v>884.69600000000003</v>
      </c>
      <c r="Z28" s="121">
        <v>884.69600000000003</v>
      </c>
      <c r="AA28" s="121">
        <v>819</v>
      </c>
      <c r="AB28" s="121">
        <v>0.4</v>
      </c>
      <c r="AC28" s="121">
        <v>101490.4565</v>
      </c>
      <c r="AD28" s="121">
        <f t="shared" si="4"/>
        <v>137937</v>
      </c>
      <c r="AE28" s="121">
        <v>105967</v>
      </c>
      <c r="AF28" s="123">
        <v>7644</v>
      </c>
      <c r="AG28" s="121">
        <v>24326</v>
      </c>
      <c r="AH28" s="96">
        <f t="shared" si="1"/>
        <v>595938.14708999998</v>
      </c>
      <c r="AI28" s="96"/>
      <c r="AJ28" s="96"/>
      <c r="AK28" s="97">
        <f t="shared" si="5"/>
        <v>201.85036799191013</v>
      </c>
      <c r="AL28" s="97" t="e">
        <f t="shared" si="6"/>
        <v>#DIV/0!</v>
      </c>
      <c r="AO28" s="42">
        <v>295237.58267999999</v>
      </c>
    </row>
    <row r="29" spans="1:41" ht="15.75">
      <c r="A29" s="98"/>
      <c r="B29" s="95" t="s">
        <v>49</v>
      </c>
      <c r="C29" s="121">
        <v>7766022</v>
      </c>
      <c r="D29" s="121">
        <v>1827001</v>
      </c>
      <c r="E29" s="99">
        <f t="shared" si="0"/>
        <v>841208.98399000021</v>
      </c>
      <c r="F29" s="121">
        <v>-886496</v>
      </c>
      <c r="G29" s="121">
        <f t="shared" si="2"/>
        <v>29963.681799999998</v>
      </c>
      <c r="H29" s="121">
        <v>29505.881799999999</v>
      </c>
      <c r="I29" s="122">
        <v>457.8</v>
      </c>
      <c r="J29" s="121">
        <v>1107242.2158500003</v>
      </c>
      <c r="K29" s="121">
        <f t="shared" si="3"/>
        <v>393536.78679000004</v>
      </c>
      <c r="L29" s="121">
        <v>18109.2032</v>
      </c>
      <c r="M29" s="121">
        <v>116299.13687</v>
      </c>
      <c r="N29" s="121">
        <v>94453.279620000001</v>
      </c>
      <c r="O29" s="121">
        <v>176</v>
      </c>
      <c r="P29" s="121">
        <v>164499.16709999999</v>
      </c>
      <c r="Q29" s="121">
        <v>185921.29574999999</v>
      </c>
      <c r="R29" s="121">
        <v>123790.76009</v>
      </c>
      <c r="S29" s="121">
        <v>46430.420529999996</v>
      </c>
      <c r="T29" s="121">
        <v>15567.803099999999</v>
      </c>
      <c r="U29" s="121">
        <v>158.31200000000001</v>
      </c>
      <c r="V29" s="147">
        <v>2826.69</v>
      </c>
      <c r="W29" s="148">
        <v>2826.69</v>
      </c>
      <c r="X29" s="121">
        <v>2386</v>
      </c>
      <c r="Y29" s="121">
        <v>8214.4599999999991</v>
      </c>
      <c r="Z29" s="121">
        <v>8214.4599999999991</v>
      </c>
      <c r="AA29" s="121">
        <v>8147</v>
      </c>
      <c r="AB29" s="121">
        <v>-0.1462</v>
      </c>
      <c r="AC29" s="121">
        <v>207575.74550000002</v>
      </c>
      <c r="AD29" s="121">
        <f t="shared" si="4"/>
        <v>1956641</v>
      </c>
      <c r="AE29" s="121">
        <v>1575952</v>
      </c>
      <c r="AF29" s="123">
        <v>42137</v>
      </c>
      <c r="AG29" s="121">
        <v>338552</v>
      </c>
      <c r="AH29" s="96">
        <f t="shared" si="1"/>
        <v>12598448.729490001</v>
      </c>
      <c r="AI29" s="96"/>
      <c r="AJ29" s="96"/>
      <c r="AK29" s="97">
        <f t="shared" si="5"/>
        <v>140.55826782006656</v>
      </c>
      <c r="AL29" s="97" t="e">
        <f t="shared" si="6"/>
        <v>#DIV/0!</v>
      </c>
      <c r="AO29" s="42">
        <v>8963150.2471400015</v>
      </c>
    </row>
    <row r="30" spans="1:41" ht="15.75">
      <c r="A30" s="98"/>
      <c r="B30" s="95" t="s">
        <v>50</v>
      </c>
      <c r="C30" s="121">
        <v>175283</v>
      </c>
      <c r="D30" s="121">
        <v>1343100</v>
      </c>
      <c r="E30" s="99">
        <f t="shared" si="0"/>
        <v>1245228.3272400002</v>
      </c>
      <c r="F30" s="121">
        <v>180062</v>
      </c>
      <c r="G30" s="121">
        <f t="shared" si="2"/>
        <v>25611.8207</v>
      </c>
      <c r="H30" s="121">
        <v>25611.8207</v>
      </c>
      <c r="I30" s="122"/>
      <c r="J30" s="121">
        <v>584149.92534000007</v>
      </c>
      <c r="K30" s="121">
        <f t="shared" si="3"/>
        <v>327378.18018000002</v>
      </c>
      <c r="L30" s="121">
        <v>9172.1347000000005</v>
      </c>
      <c r="M30" s="121">
        <v>137587.65848000001</v>
      </c>
      <c r="N30" s="121">
        <v>73339.487099999998</v>
      </c>
      <c r="O30" s="121">
        <v>108.00579999999999</v>
      </c>
      <c r="P30" s="121">
        <v>107170.8941</v>
      </c>
      <c r="Q30" s="121">
        <v>105122.39942000002</v>
      </c>
      <c r="R30" s="121">
        <v>82383.92624999999</v>
      </c>
      <c r="S30" s="121">
        <v>20737.935830000002</v>
      </c>
      <c r="T30" s="121">
        <v>1556.6467</v>
      </c>
      <c r="U30" s="121">
        <v>458.0163</v>
      </c>
      <c r="V30" s="147">
        <v>16425.47</v>
      </c>
      <c r="W30" s="148">
        <v>16425.47</v>
      </c>
      <c r="X30" s="121">
        <v>1497</v>
      </c>
      <c r="Y30" s="121">
        <v>6478.5316000000003</v>
      </c>
      <c r="Z30" s="121">
        <v>6478.5316000000003</v>
      </c>
      <c r="AA30" s="121">
        <v>6431</v>
      </c>
      <c r="AB30" s="121">
        <v>0</v>
      </c>
      <c r="AC30" s="121">
        <v>187060.74860000002</v>
      </c>
      <c r="AD30" s="121">
        <f t="shared" si="4"/>
        <v>856805</v>
      </c>
      <c r="AE30" s="121">
        <v>664983</v>
      </c>
      <c r="AF30" s="123">
        <v>42355</v>
      </c>
      <c r="AG30" s="121">
        <v>149467</v>
      </c>
      <c r="AH30" s="96">
        <f t="shared" si="1"/>
        <v>3807477.0758400005</v>
      </c>
      <c r="AI30" s="96"/>
      <c r="AJ30" s="96"/>
      <c r="AK30" s="97">
        <f t="shared" si="5"/>
        <v>115.75372775874045</v>
      </c>
      <c r="AL30" s="97" t="e">
        <f t="shared" si="6"/>
        <v>#DIV/0!</v>
      </c>
      <c r="AO30" s="42">
        <v>3289291.1092900005</v>
      </c>
    </row>
    <row r="31" spans="1:41" ht="15.75">
      <c r="A31" s="98"/>
      <c r="B31" s="95" t="s">
        <v>51</v>
      </c>
      <c r="C31" s="121">
        <v>67586</v>
      </c>
      <c r="D31" s="121">
        <v>269120</v>
      </c>
      <c r="E31" s="99">
        <f t="shared" si="0"/>
        <v>521294.11908999999</v>
      </c>
      <c r="F31" s="121">
        <v>35279</v>
      </c>
      <c r="G31" s="121">
        <f t="shared" si="2"/>
        <v>22432.9882</v>
      </c>
      <c r="H31" s="121">
        <v>22432.9882</v>
      </c>
      <c r="I31" s="122"/>
      <c r="J31" s="121">
        <v>293104.30398999993</v>
      </c>
      <c r="K31" s="121">
        <f t="shared" si="3"/>
        <v>115455.27948</v>
      </c>
      <c r="L31" s="121">
        <v>5737.1804000000002</v>
      </c>
      <c r="M31" s="121">
        <v>27933.123940000001</v>
      </c>
      <c r="N31" s="121">
        <v>31795.498439999999</v>
      </c>
      <c r="O31" s="121">
        <v>0</v>
      </c>
      <c r="P31" s="121">
        <v>49989.476699999999</v>
      </c>
      <c r="Q31" s="121">
        <v>52245.686519999988</v>
      </c>
      <c r="R31" s="121">
        <v>21618.7045</v>
      </c>
      <c r="S31" s="121">
        <v>14672.05898</v>
      </c>
      <c r="T31" s="121">
        <v>15724.338599999999</v>
      </c>
      <c r="U31" s="121">
        <v>246.57390000000001</v>
      </c>
      <c r="V31" s="147"/>
      <c r="W31" s="148"/>
      <c r="X31" s="121">
        <v>1204</v>
      </c>
      <c r="Y31" s="121">
        <v>2776.1496999999999</v>
      </c>
      <c r="Z31" s="121">
        <v>2776.1496999999999</v>
      </c>
      <c r="AA31" s="121">
        <v>2446</v>
      </c>
      <c r="AB31" s="121">
        <v>0.71120000000000005</v>
      </c>
      <c r="AC31" s="121">
        <v>133868.65770000001</v>
      </c>
      <c r="AD31" s="121">
        <f t="shared" si="4"/>
        <v>412471</v>
      </c>
      <c r="AE31" s="121">
        <v>325127</v>
      </c>
      <c r="AF31" s="123">
        <v>14181</v>
      </c>
      <c r="AG31" s="121">
        <v>73163</v>
      </c>
      <c r="AH31" s="96">
        <f t="shared" si="1"/>
        <v>1404339.77679</v>
      </c>
      <c r="AI31" s="96"/>
      <c r="AJ31" s="96"/>
      <c r="AK31" s="97">
        <f t="shared" si="5"/>
        <v>98.028369187074972</v>
      </c>
      <c r="AL31" s="97" t="e">
        <f t="shared" si="6"/>
        <v>#DIV/0!</v>
      </c>
      <c r="AO31" s="42">
        <v>1432585.0653599999</v>
      </c>
    </row>
    <row r="32" spans="1:41" ht="15.75">
      <c r="A32" s="98"/>
      <c r="B32" s="95" t="s">
        <v>52</v>
      </c>
      <c r="C32" s="121">
        <v>13260</v>
      </c>
      <c r="D32" s="121">
        <v>319900</v>
      </c>
      <c r="E32" s="99">
        <f>SUM(H32,I32,J32,K32,Q32,V32,Y32,AB32)</f>
        <v>217868.16144000003</v>
      </c>
      <c r="F32" s="121">
        <v>3281</v>
      </c>
      <c r="G32" s="121">
        <f t="shared" si="2"/>
        <v>10060.989</v>
      </c>
      <c r="H32" s="121">
        <v>10060.989</v>
      </c>
      <c r="I32" s="122"/>
      <c r="J32" s="121">
        <v>128807.74617000003</v>
      </c>
      <c r="K32" s="121">
        <f t="shared" si="3"/>
        <v>63980.111109999998</v>
      </c>
      <c r="L32" s="121">
        <v>2151.3081999999999</v>
      </c>
      <c r="M32" s="121">
        <v>19282.108090000002</v>
      </c>
      <c r="N32" s="121">
        <v>16019.912619999999</v>
      </c>
      <c r="O32" s="121">
        <v>0</v>
      </c>
      <c r="P32" s="121">
        <v>26526.782200000001</v>
      </c>
      <c r="Q32" s="121">
        <v>14115.532159999999</v>
      </c>
      <c r="R32" s="121">
        <v>7065.7758899999999</v>
      </c>
      <c r="S32" s="121">
        <v>5169.4038100000007</v>
      </c>
      <c r="T32" s="121">
        <v>1842.346</v>
      </c>
      <c r="U32" s="121">
        <v>38.006500000000003</v>
      </c>
      <c r="V32" s="147"/>
      <c r="W32" s="148"/>
      <c r="X32" s="121">
        <v>121</v>
      </c>
      <c r="Y32" s="121">
        <v>903.78300000000002</v>
      </c>
      <c r="Z32" s="121">
        <v>903.78300000000002</v>
      </c>
      <c r="AA32" s="121">
        <v>562</v>
      </c>
      <c r="AB32" s="121">
        <v>0</v>
      </c>
      <c r="AC32" s="121">
        <v>31699.882000000001</v>
      </c>
      <c r="AD32" s="121">
        <f t="shared" si="4"/>
        <v>216171</v>
      </c>
      <c r="AE32" s="121">
        <v>164781</v>
      </c>
      <c r="AF32" s="123">
        <v>13382</v>
      </c>
      <c r="AG32" s="121">
        <v>38008</v>
      </c>
      <c r="AH32" s="96">
        <f t="shared" si="1"/>
        <v>798899.04344000004</v>
      </c>
      <c r="AI32" s="96"/>
      <c r="AJ32" s="96"/>
      <c r="AK32" s="97">
        <f t="shared" si="5"/>
        <v>101.9625306016131</v>
      </c>
      <c r="AL32" s="97" t="e">
        <f t="shared" si="6"/>
        <v>#DIV/0!</v>
      </c>
      <c r="AO32" s="42">
        <v>783522.18087000004</v>
      </c>
    </row>
    <row r="33" spans="1:53" ht="15.75">
      <c r="A33" s="98"/>
      <c r="B33" s="95" t="s">
        <v>53</v>
      </c>
      <c r="C33" s="121">
        <v>569360</v>
      </c>
      <c r="D33" s="121">
        <v>231000</v>
      </c>
      <c r="E33" s="99">
        <f>SUM(F33,H33,I33,J33,K33,Q33,V33,Y33,AB33)</f>
        <v>535278.40113999986</v>
      </c>
      <c r="F33" s="121">
        <v>40295</v>
      </c>
      <c r="G33" s="121">
        <f t="shared" si="2"/>
        <v>23348.491399999999</v>
      </c>
      <c r="H33" s="121">
        <v>23348.491399999999</v>
      </c>
      <c r="I33" s="122"/>
      <c r="J33" s="121">
        <v>282239.17588999984</v>
      </c>
      <c r="K33" s="121">
        <f t="shared" si="3"/>
        <v>140159.04128999999</v>
      </c>
      <c r="L33" s="121">
        <v>3428.4355</v>
      </c>
      <c r="M33" s="121">
        <v>43915.609620000003</v>
      </c>
      <c r="N33" s="121">
        <v>34879.680670000002</v>
      </c>
      <c r="O33" s="121">
        <v>0</v>
      </c>
      <c r="P33" s="121">
        <v>57935.315499999997</v>
      </c>
      <c r="Q33" s="121">
        <v>44778.292960000013</v>
      </c>
      <c r="R33" s="121">
        <v>33293.166809999995</v>
      </c>
      <c r="S33" s="121">
        <v>7323.3096299999997</v>
      </c>
      <c r="T33" s="121">
        <v>4079.5234</v>
      </c>
      <c r="U33" s="121">
        <v>98.593100000000007</v>
      </c>
      <c r="V33" s="147">
        <v>1259.8599999999999</v>
      </c>
      <c r="W33" s="148">
        <v>1259.8599999999999</v>
      </c>
      <c r="X33" s="121">
        <v>675</v>
      </c>
      <c r="Y33" s="121">
        <v>3198.5396000000001</v>
      </c>
      <c r="Z33" s="121">
        <v>3198.5396000000001</v>
      </c>
      <c r="AA33" s="121">
        <v>3117</v>
      </c>
      <c r="AB33" s="121">
        <v>0</v>
      </c>
      <c r="AC33" s="121">
        <v>95342.471600000004</v>
      </c>
      <c r="AD33" s="121">
        <f t="shared" si="4"/>
        <v>366891</v>
      </c>
      <c r="AE33" s="121">
        <v>288608</v>
      </c>
      <c r="AF33" s="123">
        <v>14381</v>
      </c>
      <c r="AG33" s="121">
        <v>63902</v>
      </c>
      <c r="AH33" s="96">
        <f t="shared" si="1"/>
        <v>1797871.8727399998</v>
      </c>
      <c r="AI33" s="96"/>
      <c r="AJ33" s="96"/>
      <c r="AK33" s="97">
        <f t="shared" si="5"/>
        <v>121.53136245847442</v>
      </c>
      <c r="AL33" s="124" t="e">
        <f t="shared" si="6"/>
        <v>#DIV/0!</v>
      </c>
      <c r="AO33" s="42">
        <v>1479348.0763899998</v>
      </c>
    </row>
    <row r="34" spans="1:53" s="202" customFormat="1" ht="15.75">
      <c r="A34" s="194"/>
      <c r="B34" s="195" t="s">
        <v>54</v>
      </c>
      <c r="C34" s="196">
        <v>257987</v>
      </c>
      <c r="D34" s="196">
        <v>450000</v>
      </c>
      <c r="E34" s="196">
        <f>SUM(F34,H34,I34,J34,K34,Q34,V34,Y34,AB34)</f>
        <v>515931.94298999995</v>
      </c>
      <c r="F34" s="196">
        <v>85614</v>
      </c>
      <c r="G34" s="196">
        <f t="shared" si="2"/>
        <v>15321.951300000001</v>
      </c>
      <c r="H34" s="196">
        <v>15321.951300000001</v>
      </c>
      <c r="I34" s="197"/>
      <c r="J34" s="196">
        <v>233303.83146999995</v>
      </c>
      <c r="K34" s="196">
        <f t="shared" si="3"/>
        <v>150160.4572</v>
      </c>
      <c r="L34" s="196">
        <v>2626.6768000000002</v>
      </c>
      <c r="M34" s="196">
        <v>47923.461660000001</v>
      </c>
      <c r="N34" s="196">
        <v>19543.844840000002</v>
      </c>
      <c r="O34" s="196">
        <v>0</v>
      </c>
      <c r="P34" s="196">
        <v>80066.473899999997</v>
      </c>
      <c r="Q34" s="196">
        <v>30452.427720000011</v>
      </c>
      <c r="R34" s="196">
        <v>14482.30537</v>
      </c>
      <c r="S34" s="196">
        <v>8619.0639699999992</v>
      </c>
      <c r="T34" s="196">
        <v>7282.0083999999997</v>
      </c>
      <c r="U34" s="196">
        <v>69.05</v>
      </c>
      <c r="V34" s="198"/>
      <c r="W34" s="198"/>
      <c r="X34" s="196">
        <v>145</v>
      </c>
      <c r="Y34" s="196">
        <v>1079.2753</v>
      </c>
      <c r="Z34" s="196">
        <v>1079.2753</v>
      </c>
      <c r="AA34" s="196">
        <v>915</v>
      </c>
      <c r="AB34" s="196">
        <v>0</v>
      </c>
      <c r="AC34" s="196">
        <v>59117.378299999997</v>
      </c>
      <c r="AD34" s="196">
        <f t="shared" si="4"/>
        <v>352851</v>
      </c>
      <c r="AE34" s="196">
        <v>273440</v>
      </c>
      <c r="AF34" s="199">
        <v>17275</v>
      </c>
      <c r="AG34" s="196">
        <v>62136</v>
      </c>
      <c r="AH34" s="196">
        <f t="shared" si="1"/>
        <v>1635887.3212899999</v>
      </c>
      <c r="AI34" s="196"/>
      <c r="AJ34" s="196"/>
      <c r="AK34" s="199">
        <f t="shared" si="5"/>
        <v>111.58548687752834</v>
      </c>
      <c r="AL34" s="200" t="e">
        <f t="shared" si="6"/>
        <v>#DIV/0!</v>
      </c>
      <c r="AM34" s="201"/>
      <c r="AO34" s="201">
        <v>1466039.50663</v>
      </c>
    </row>
    <row r="35" spans="1:53" ht="15.75">
      <c r="A35" s="98"/>
      <c r="B35" s="95" t="s">
        <v>164</v>
      </c>
      <c r="C35" s="149">
        <v>910702</v>
      </c>
      <c r="D35" s="121">
        <v>654029</v>
      </c>
      <c r="E35" s="99">
        <f>SUM(F35,H35,I35,J35,K35,Q35,V35,Y35,AB35)</f>
        <v>2029337.0381300005</v>
      </c>
      <c r="F35" s="121">
        <v>685232</v>
      </c>
      <c r="G35" s="121">
        <f t="shared" si="2"/>
        <v>12882.4277</v>
      </c>
      <c r="H35" s="121">
        <v>11459.6777</v>
      </c>
      <c r="I35" s="122">
        <v>1422.75</v>
      </c>
      <c r="J35" s="121">
        <v>819817.33932000003</v>
      </c>
      <c r="K35" s="121">
        <f t="shared" si="3"/>
        <v>262255.95811999997</v>
      </c>
      <c r="L35" s="121">
        <v>15232.472400000001</v>
      </c>
      <c r="M35" s="121">
        <v>82391.713210000002</v>
      </c>
      <c r="N35" s="121">
        <v>73664.872310000006</v>
      </c>
      <c r="O35" s="121">
        <v>297</v>
      </c>
      <c r="P35" s="121">
        <v>90669.900200000004</v>
      </c>
      <c r="Q35" s="121">
        <v>241475.00059000013</v>
      </c>
      <c r="R35" s="121">
        <v>171355.71728000001</v>
      </c>
      <c r="S35" s="121">
        <v>62621.046219999997</v>
      </c>
      <c r="T35" s="121">
        <v>4833.2021000000004</v>
      </c>
      <c r="U35" s="121">
        <v>2761.7020000000002</v>
      </c>
      <c r="V35" s="147">
        <v>777.37</v>
      </c>
      <c r="W35" s="148">
        <v>777.37</v>
      </c>
      <c r="X35" s="121">
        <v>1427</v>
      </c>
      <c r="Y35" s="121">
        <v>6896.9423999999999</v>
      </c>
      <c r="Z35" s="121">
        <v>6896.9423999999999</v>
      </c>
      <c r="AA35" s="121">
        <v>6966</v>
      </c>
      <c r="AB35" s="121">
        <v>0</v>
      </c>
      <c r="AC35" s="121">
        <v>106382.93729999999</v>
      </c>
      <c r="AD35" s="121">
        <f t="shared" si="4"/>
        <v>1328112</v>
      </c>
      <c r="AE35" s="121">
        <v>1049605</v>
      </c>
      <c r="AF35" s="123">
        <v>52269</v>
      </c>
      <c r="AG35" s="121">
        <v>226238</v>
      </c>
      <c r="AH35" s="96">
        <f t="shared" si="1"/>
        <v>5028562.9754300006</v>
      </c>
      <c r="AI35" s="96"/>
      <c r="AJ35" s="96"/>
      <c r="AK35" s="97">
        <f t="shared" si="5"/>
        <v>123.13539271080988</v>
      </c>
      <c r="AL35" s="97" t="e">
        <f t="shared" si="6"/>
        <v>#DIV/0!</v>
      </c>
      <c r="AO35" s="42">
        <v>4083767.3594299997</v>
      </c>
    </row>
    <row r="36" spans="1:53" ht="15.75">
      <c r="A36" s="98"/>
      <c r="B36" s="95" t="s">
        <v>55</v>
      </c>
      <c r="C36" s="149">
        <v>84958</v>
      </c>
      <c r="D36" s="121">
        <v>8878000</v>
      </c>
      <c r="E36" s="99">
        <f>SUM(F36,H36,I36,J36,K36,Q36,V36,Y36,AB36)</f>
        <v>6436749.5727400016</v>
      </c>
      <c r="F36" s="121">
        <v>357014</v>
      </c>
      <c r="G36" s="121">
        <f t="shared" si="2"/>
        <v>31997.278000000002</v>
      </c>
      <c r="H36" s="121">
        <v>6484.808</v>
      </c>
      <c r="I36" s="122">
        <v>25512.47</v>
      </c>
      <c r="J36" s="121">
        <v>1447462.9092900001</v>
      </c>
      <c r="K36" s="121">
        <f t="shared" si="3"/>
        <v>4537588.9663000004</v>
      </c>
      <c r="L36" s="121">
        <v>9130.9789000000001</v>
      </c>
      <c r="M36" s="121">
        <v>4411592.7221499998</v>
      </c>
      <c r="N36" s="121">
        <v>51197.82445</v>
      </c>
      <c r="O36" s="121">
        <v>220</v>
      </c>
      <c r="P36" s="121">
        <v>65447.440799999997</v>
      </c>
      <c r="Q36" s="121">
        <v>60131.641250000008</v>
      </c>
      <c r="R36" s="121">
        <v>42517.624260000004</v>
      </c>
      <c r="S36" s="121">
        <v>16946.511419999999</v>
      </c>
      <c r="T36" s="121">
        <v>39.584000000000003</v>
      </c>
      <c r="U36" s="121">
        <v>834.58659999999998</v>
      </c>
      <c r="V36" s="147"/>
      <c r="W36" s="148"/>
      <c r="X36" s="121">
        <v>2802</v>
      </c>
      <c r="Y36" s="121">
        <v>2554.7779</v>
      </c>
      <c r="Z36" s="121">
        <v>2554.7779</v>
      </c>
      <c r="AA36" s="121">
        <v>2556</v>
      </c>
      <c r="AB36" s="121">
        <v>0</v>
      </c>
      <c r="AC36" s="121">
        <v>111530.73190000001</v>
      </c>
      <c r="AD36" s="121">
        <f t="shared" si="4"/>
        <v>2463839</v>
      </c>
      <c r="AE36" s="121">
        <v>1935420</v>
      </c>
      <c r="AF36" s="123">
        <v>81836</v>
      </c>
      <c r="AG36" s="121">
        <v>446583</v>
      </c>
      <c r="AH36" s="96">
        <f t="shared" si="1"/>
        <v>17975077.304640003</v>
      </c>
      <c r="AI36" s="96"/>
      <c r="AJ36" s="96"/>
      <c r="AK36" s="97">
        <f t="shared" si="5"/>
        <v>145.23536421673222</v>
      </c>
      <c r="AL36" s="97" t="e">
        <f t="shared" si="6"/>
        <v>#DIV/0!</v>
      </c>
      <c r="AO36" s="42">
        <v>12376515.459290002</v>
      </c>
    </row>
    <row r="37" spans="1:53" ht="15.75">
      <c r="A37" s="98"/>
      <c r="B37" s="95" t="s">
        <v>56</v>
      </c>
      <c r="C37" s="149">
        <v>27750983</v>
      </c>
      <c r="D37" s="121">
        <v>44574300</v>
      </c>
      <c r="E37" s="99">
        <f>SUM(F37,H37,I37,J37,K37,Q37,V37,Y37,AB37)</f>
        <v>60545256.412440002</v>
      </c>
      <c r="F37" s="121">
        <v>23104324</v>
      </c>
      <c r="G37" s="121">
        <f t="shared" si="2"/>
        <v>1801724.828</v>
      </c>
      <c r="H37" s="121">
        <v>46232.877999999997</v>
      </c>
      <c r="I37" s="122">
        <v>1755491.95</v>
      </c>
      <c r="J37" s="121">
        <v>21715096.492710009</v>
      </c>
      <c r="K37" s="121">
        <f t="shared" si="3"/>
        <v>9123929.4185000006</v>
      </c>
      <c r="L37" s="121">
        <v>353731.88890000002</v>
      </c>
      <c r="M37" s="121">
        <v>5897586.2636000002</v>
      </c>
      <c r="N37" s="121">
        <v>1480311.9528000001</v>
      </c>
      <c r="O37" s="121">
        <v>8470.3590000000004</v>
      </c>
      <c r="P37" s="121">
        <v>1383828.9542</v>
      </c>
      <c r="Q37" s="121">
        <v>4622888.0684300028</v>
      </c>
      <c r="R37" s="121">
        <v>3845925.2012999998</v>
      </c>
      <c r="S37" s="121">
        <v>739047.29874999996</v>
      </c>
      <c r="T37" s="121">
        <v>2366.5989</v>
      </c>
      <c r="U37" s="121">
        <v>36251.7336</v>
      </c>
      <c r="V37" s="147">
        <v>16511.560000000001</v>
      </c>
      <c r="W37" s="148">
        <v>15710.85</v>
      </c>
      <c r="X37" s="121">
        <v>53060</v>
      </c>
      <c r="Y37" s="121">
        <v>160728.19839999999</v>
      </c>
      <c r="Z37" s="121">
        <v>160728.19839999999</v>
      </c>
      <c r="AA37" s="121">
        <v>360141</v>
      </c>
      <c r="AB37" s="121">
        <v>53.846400000000003</v>
      </c>
      <c r="AC37" s="121">
        <v>1797736.0596</v>
      </c>
      <c r="AD37" s="121">
        <f t="shared" si="4"/>
        <v>44876169</v>
      </c>
      <c r="AE37" s="121">
        <v>35557366</v>
      </c>
      <c r="AF37" s="123">
        <v>1161732</v>
      </c>
      <c r="AG37" s="121">
        <v>8157071</v>
      </c>
      <c r="AH37" s="96">
        <f t="shared" si="1"/>
        <v>179544444.47204</v>
      </c>
      <c r="AI37" s="96"/>
      <c r="AJ37" s="96"/>
      <c r="AK37" s="97">
        <f t="shared" si="5"/>
        <v>113.58754296617357</v>
      </c>
      <c r="AL37" s="97" t="e">
        <f t="shared" si="6"/>
        <v>#DIV/0!</v>
      </c>
      <c r="AO37" s="42">
        <v>158067020.18856806</v>
      </c>
    </row>
    <row r="38" spans="1:53" ht="15.75">
      <c r="A38" s="98"/>
      <c r="B38" s="100" t="s">
        <v>57</v>
      </c>
      <c r="C38" s="125">
        <f>SUM(C4:C37)</f>
        <v>53794958</v>
      </c>
      <c r="D38" s="125">
        <f t="shared" ref="D38:AJ38" si="7">SUM(D4:D37)</f>
        <v>77277617</v>
      </c>
      <c r="E38" s="150">
        <f t="shared" si="7"/>
        <v>92514477.231930017</v>
      </c>
      <c r="F38" s="125">
        <f t="shared" si="7"/>
        <v>27177801</v>
      </c>
      <c r="G38" s="125">
        <f t="shared" si="7"/>
        <v>2847541.7250000001</v>
      </c>
      <c r="H38" s="125">
        <f t="shared" si="7"/>
        <v>615319.39500000002</v>
      </c>
      <c r="I38" s="126">
        <f t="shared" si="7"/>
        <v>2232222.33</v>
      </c>
      <c r="J38" s="125">
        <f t="shared" si="7"/>
        <v>35406904.625690013</v>
      </c>
      <c r="K38" s="125">
        <f t="shared" si="7"/>
        <v>19915388.815060001</v>
      </c>
      <c r="L38" s="125">
        <f t="shared" si="7"/>
        <v>565174.16019999993</v>
      </c>
      <c r="M38" s="125">
        <f t="shared" si="7"/>
        <v>13078809.77032</v>
      </c>
      <c r="N38" s="125">
        <f t="shared" si="7"/>
        <v>2779046.4138400001</v>
      </c>
      <c r="O38" s="125">
        <f t="shared" si="7"/>
        <v>10050.3475</v>
      </c>
      <c r="P38" s="125">
        <f t="shared" si="7"/>
        <v>3482308.1232000003</v>
      </c>
      <c r="Q38" s="125">
        <f>SUM(Q4:Q37)</f>
        <v>6737944.0471800026</v>
      </c>
      <c r="R38" s="125">
        <f>SUM(R4:R37)</f>
        <v>5158620.2140499996</v>
      </c>
      <c r="S38" s="125">
        <f>SUM(S4:S37)</f>
        <v>1290300.6914300001</v>
      </c>
      <c r="T38" s="125">
        <f>SUM(T4:T37)</f>
        <v>247037.13990000001</v>
      </c>
      <c r="U38" s="125">
        <f>SUM(U4:U37)</f>
        <v>43791.612000000001</v>
      </c>
      <c r="V38" s="151">
        <f t="shared" si="7"/>
        <v>166567.00999999998</v>
      </c>
      <c r="W38" s="152">
        <f t="shared" si="7"/>
        <v>165766.29999999999</v>
      </c>
      <c r="X38" s="125">
        <f t="shared" si="7"/>
        <v>81659</v>
      </c>
      <c r="Y38" s="125">
        <f t="shared" si="7"/>
        <v>265427.99709999998</v>
      </c>
      <c r="Z38" s="125">
        <f t="shared" si="7"/>
        <v>265427.99709999998</v>
      </c>
      <c r="AA38" s="125">
        <f t="shared" si="7"/>
        <v>461704</v>
      </c>
      <c r="AB38" s="125">
        <f t="shared" si="7"/>
        <v>183.01190000000003</v>
      </c>
      <c r="AC38" s="125">
        <f t="shared" si="7"/>
        <v>5155621.6535</v>
      </c>
      <c r="AD38" s="125">
        <f t="shared" si="7"/>
        <v>66834457</v>
      </c>
      <c r="AE38" s="125">
        <f t="shared" si="7"/>
        <v>52807728</v>
      </c>
      <c r="AF38" s="125">
        <f t="shared" si="7"/>
        <v>1992261</v>
      </c>
      <c r="AG38" s="125">
        <f t="shared" si="7"/>
        <v>12034468</v>
      </c>
      <c r="AH38" s="101">
        <f t="shared" si="7"/>
        <v>295577130.88542998</v>
      </c>
      <c r="AI38" s="101">
        <f t="shared" si="7"/>
        <v>0</v>
      </c>
      <c r="AJ38" s="101">
        <f t="shared" si="7"/>
        <v>0</v>
      </c>
      <c r="AK38" s="97">
        <f t="shared" si="5"/>
        <v>114.73962482391819</v>
      </c>
      <c r="AL38" s="97">
        <f t="shared" si="6"/>
        <v>109.35629807496353</v>
      </c>
      <c r="AM38" s="127">
        <v>270288164.54888809</v>
      </c>
      <c r="AO38" s="127">
        <v>257606847.97342572</v>
      </c>
    </row>
    <row r="40" spans="1:53">
      <c r="A40" s="102"/>
      <c r="B40" s="102"/>
      <c r="C40" s="129">
        <v>42708868</v>
      </c>
      <c r="D40" s="129"/>
      <c r="E40" s="102"/>
      <c r="F40" s="129"/>
      <c r="G40" s="129"/>
      <c r="H40" s="129"/>
      <c r="I40" s="129">
        <v>1770287</v>
      </c>
      <c r="J40" s="129">
        <v>35400811.784500003</v>
      </c>
      <c r="K40" s="129"/>
      <c r="L40" s="129">
        <v>341390</v>
      </c>
      <c r="M40" s="129">
        <v>6950443</v>
      </c>
      <c r="N40" s="129">
        <v>2417241</v>
      </c>
      <c r="O40" s="129">
        <v>5688</v>
      </c>
      <c r="P40" s="129">
        <v>3134459</v>
      </c>
      <c r="Q40" s="129"/>
      <c r="R40" s="129">
        <v>2938095</v>
      </c>
      <c r="S40" s="129">
        <v>1483995</v>
      </c>
      <c r="T40" s="129">
        <v>150073.15</v>
      </c>
      <c r="U40" s="129">
        <v>10213</v>
      </c>
      <c r="V40" s="154">
        <v>160898</v>
      </c>
      <c r="W40" s="155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02"/>
      <c r="AI40" s="102"/>
      <c r="AJ40" s="102"/>
      <c r="AK40" s="102"/>
      <c r="AL40" s="102"/>
      <c r="AM40" s="102"/>
      <c r="AN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</row>
  </sheetData>
  <conditionalFormatting sqref="AK4:AL38">
    <cfRule type="cellIs" dxfId="0" priority="1" operator="lessThan">
      <formula>100</formula>
    </cfRule>
  </conditionalFormatting>
  <pageMargins left="0.2" right="0.19" top="0.74803149606299213" bottom="0.74803149606299213" header="0.31496062992125984" footer="0.31496062992125984"/>
  <pageSetup paperSize="9" scale="35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44"/>
  <sheetViews>
    <sheetView zoomScale="90" workbookViewId="0">
      <pane xSplit="2" ySplit="9" topLeftCell="C28" activePane="bottomRight" state="frozen"/>
      <selection pane="topRight" activeCell="C1" sqref="C1"/>
      <selection pane="bottomLeft" activeCell="A12" sqref="A12"/>
      <selection pane="bottomRight" activeCell="F48" sqref="F48"/>
    </sheetView>
  </sheetViews>
  <sheetFormatPr defaultColWidth="9.140625" defaultRowHeight="12.75"/>
  <cols>
    <col min="1" max="1" width="4.85546875" style="34" customWidth="1"/>
    <col min="2" max="2" width="20" style="34" customWidth="1"/>
    <col min="3" max="3" width="18" style="36" customWidth="1"/>
    <col min="4" max="4" width="13.42578125" style="36" customWidth="1"/>
    <col min="5" max="5" width="17" style="36" customWidth="1"/>
    <col min="6" max="6" width="13.28515625" style="36" customWidth="1"/>
    <col min="7" max="7" width="16.42578125" style="36" customWidth="1"/>
    <col min="8" max="8" width="14.5703125" style="36" customWidth="1"/>
    <col min="9" max="9" width="16.28515625" style="36" customWidth="1"/>
    <col min="10" max="10" width="13.85546875" style="36" customWidth="1"/>
    <col min="11" max="11" width="16.42578125" style="36" customWidth="1"/>
    <col min="12" max="12" width="13.28515625" style="36" customWidth="1"/>
    <col min="13" max="13" width="9.140625" style="34"/>
    <col min="14" max="14" width="7.42578125" style="34" customWidth="1"/>
    <col min="15" max="16384" width="9.140625" style="34"/>
  </cols>
  <sheetData>
    <row r="1" spans="1:13">
      <c r="A1" s="226" t="s">
        <v>174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3">
      <c r="A2" s="226" t="s">
        <v>175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13">
      <c r="A3" s="227" t="s">
        <v>222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</row>
    <row r="4" spans="1:13">
      <c r="B4" s="103" t="s">
        <v>221</v>
      </c>
      <c r="C4" s="113" t="s">
        <v>200</v>
      </c>
    </row>
    <row r="5" spans="1:13" ht="12.75" customHeight="1">
      <c r="A5" s="228" t="s">
        <v>176</v>
      </c>
      <c r="B5" s="228" t="s">
        <v>72</v>
      </c>
      <c r="C5" s="233" t="s">
        <v>177</v>
      </c>
      <c r="D5" s="233"/>
      <c r="E5" s="233"/>
      <c r="F5" s="233"/>
      <c r="G5" s="233"/>
      <c r="H5" s="233"/>
      <c r="I5" s="233"/>
      <c r="J5" s="233"/>
      <c r="K5" s="233"/>
      <c r="L5" s="233"/>
    </row>
    <row r="6" spans="1:13" ht="25.5" customHeight="1">
      <c r="A6" s="229"/>
      <c r="B6" s="229"/>
      <c r="C6" s="232" t="s">
        <v>230</v>
      </c>
      <c r="D6" s="232"/>
      <c r="E6" s="232" t="s">
        <v>219</v>
      </c>
      <c r="F6" s="232"/>
      <c r="G6" s="234" t="s">
        <v>178</v>
      </c>
      <c r="H6" s="235"/>
      <c r="I6" s="234" t="s">
        <v>199</v>
      </c>
      <c r="J6" s="235"/>
      <c r="K6" s="232" t="s">
        <v>220</v>
      </c>
      <c r="L6" s="232"/>
    </row>
    <row r="7" spans="1:13" ht="12.75" customHeight="1">
      <c r="A7" s="229"/>
      <c r="B7" s="229"/>
      <c r="C7" s="231" t="s">
        <v>73</v>
      </c>
      <c r="D7" s="231" t="s">
        <v>179</v>
      </c>
      <c r="E7" s="231" t="s">
        <v>73</v>
      </c>
      <c r="F7" s="231" t="s">
        <v>179</v>
      </c>
      <c r="G7" s="231" t="s">
        <v>73</v>
      </c>
      <c r="H7" s="231" t="s">
        <v>179</v>
      </c>
      <c r="I7" s="231" t="s">
        <v>73</v>
      </c>
      <c r="J7" s="231" t="s">
        <v>179</v>
      </c>
      <c r="K7" s="231" t="s">
        <v>73</v>
      </c>
      <c r="L7" s="231" t="s">
        <v>179</v>
      </c>
    </row>
    <row r="8" spans="1:13" ht="17.25" customHeight="1">
      <c r="A8" s="229"/>
      <c r="B8" s="229"/>
      <c r="C8" s="231"/>
      <c r="D8" s="231"/>
      <c r="E8" s="231"/>
      <c r="F8" s="231"/>
      <c r="G8" s="231"/>
      <c r="H8" s="231"/>
      <c r="I8" s="231"/>
      <c r="J8" s="231"/>
      <c r="K8" s="231"/>
      <c r="L8" s="231"/>
    </row>
    <row r="9" spans="1:13" ht="47.25" customHeight="1">
      <c r="A9" s="230"/>
      <c r="B9" s="230"/>
      <c r="C9" s="231"/>
      <c r="D9" s="231"/>
      <c r="E9" s="231"/>
      <c r="F9" s="231"/>
      <c r="G9" s="231"/>
      <c r="H9" s="231"/>
      <c r="I9" s="231"/>
      <c r="J9" s="231"/>
      <c r="K9" s="231"/>
      <c r="L9" s="231"/>
    </row>
    <row r="10" spans="1:13" ht="15">
      <c r="A10" s="37">
        <v>1</v>
      </c>
      <c r="B10" s="37" t="s">
        <v>24</v>
      </c>
      <c r="C10" s="38">
        <v>128380</v>
      </c>
      <c r="D10" s="38">
        <v>49926</v>
      </c>
      <c r="E10" s="38">
        <v>256277</v>
      </c>
      <c r="F10" s="38">
        <v>100664</v>
      </c>
      <c r="G10" s="38">
        <v>266528</v>
      </c>
      <c r="H10" s="38">
        <v>103651</v>
      </c>
      <c r="I10" s="38">
        <v>277191</v>
      </c>
      <c r="J10" s="38">
        <v>107795</v>
      </c>
      <c r="K10" s="38">
        <v>288277</v>
      </c>
      <c r="L10" s="38">
        <v>112108</v>
      </c>
      <c r="M10" s="104"/>
    </row>
    <row r="11" spans="1:13" ht="15">
      <c r="A11" s="37">
        <v>2</v>
      </c>
      <c r="B11" s="37" t="s">
        <v>25</v>
      </c>
      <c r="C11" s="38">
        <v>286564</v>
      </c>
      <c r="D11" s="38">
        <v>172118</v>
      </c>
      <c r="E11" s="38">
        <v>290289</v>
      </c>
      <c r="F11" s="38">
        <v>174321</v>
      </c>
      <c r="G11" s="38">
        <v>294237</v>
      </c>
      <c r="H11" s="38">
        <v>176605</v>
      </c>
      <c r="I11" s="38">
        <v>298151</v>
      </c>
      <c r="J11" s="38">
        <v>178865</v>
      </c>
      <c r="K11" s="38">
        <v>302188</v>
      </c>
      <c r="L11" s="38">
        <v>181208</v>
      </c>
      <c r="M11" s="104"/>
    </row>
    <row r="12" spans="1:13" s="107" customFormat="1" ht="15">
      <c r="A12" s="105">
        <v>3</v>
      </c>
      <c r="B12" s="37" t="s">
        <v>26</v>
      </c>
      <c r="C12" s="38">
        <v>276503.5</v>
      </c>
      <c r="D12" s="38">
        <v>45752.4</v>
      </c>
      <c r="E12" s="38">
        <v>280328</v>
      </c>
      <c r="F12" s="38">
        <v>48040</v>
      </c>
      <c r="G12" s="38">
        <v>293392</v>
      </c>
      <c r="H12" s="38">
        <v>50201</v>
      </c>
      <c r="I12" s="38">
        <v>305528.5</v>
      </c>
      <c r="J12" s="38">
        <v>52210</v>
      </c>
      <c r="K12" s="38">
        <v>318149.59999999998</v>
      </c>
      <c r="L12" s="38">
        <v>54298</v>
      </c>
      <c r="M12" s="106"/>
    </row>
    <row r="13" spans="1:13" ht="15">
      <c r="A13" s="37">
        <v>4</v>
      </c>
      <c r="B13" s="37" t="s">
        <v>27</v>
      </c>
      <c r="C13" s="38">
        <v>58101</v>
      </c>
      <c r="D13" s="38">
        <v>2567</v>
      </c>
      <c r="E13" s="38">
        <v>60668</v>
      </c>
      <c r="F13" s="38">
        <v>2833</v>
      </c>
      <c r="G13" s="38">
        <v>63374</v>
      </c>
      <c r="H13" s="38">
        <v>3031</v>
      </c>
      <c r="I13" s="38">
        <v>66220</v>
      </c>
      <c r="J13" s="38">
        <v>3243</v>
      </c>
      <c r="K13" s="38">
        <v>69163</v>
      </c>
      <c r="L13" s="38">
        <v>3438</v>
      </c>
      <c r="M13" s="104"/>
    </row>
    <row r="14" spans="1:13" ht="15">
      <c r="A14" s="37">
        <v>5</v>
      </c>
      <c r="B14" s="37" t="s">
        <v>28</v>
      </c>
      <c r="C14" s="38">
        <v>5263</v>
      </c>
      <c r="D14" s="38">
        <v>18170</v>
      </c>
      <c r="E14" s="38">
        <v>6000</v>
      </c>
      <c r="F14" s="38">
        <v>105200</v>
      </c>
      <c r="G14" s="38">
        <v>6100</v>
      </c>
      <c r="H14" s="38">
        <v>20050</v>
      </c>
      <c r="I14" s="38">
        <v>6400</v>
      </c>
      <c r="J14" s="38">
        <v>20200</v>
      </c>
      <c r="K14" s="38">
        <v>6700</v>
      </c>
      <c r="L14" s="38">
        <v>20500</v>
      </c>
      <c r="M14" s="104"/>
    </row>
    <row r="15" spans="1:13" ht="15">
      <c r="A15" s="37">
        <v>6</v>
      </c>
      <c r="B15" s="37" t="s">
        <v>29</v>
      </c>
      <c r="C15" s="38">
        <v>408000</v>
      </c>
      <c r="D15" s="38">
        <v>2500</v>
      </c>
      <c r="E15" s="38">
        <v>420000</v>
      </c>
      <c r="F15" s="38">
        <v>2600</v>
      </c>
      <c r="G15" s="38">
        <v>443200</v>
      </c>
      <c r="H15" s="38">
        <v>2700</v>
      </c>
      <c r="I15" s="38">
        <v>469000</v>
      </c>
      <c r="J15" s="38">
        <v>2800</v>
      </c>
      <c r="K15" s="38">
        <v>500500</v>
      </c>
      <c r="L15" s="38">
        <v>2900</v>
      </c>
      <c r="M15" s="104"/>
    </row>
    <row r="16" spans="1:13" ht="15">
      <c r="A16" s="37">
        <v>7</v>
      </c>
      <c r="B16" s="37" t="s">
        <v>30</v>
      </c>
      <c r="C16" s="38">
        <v>1965</v>
      </c>
      <c r="D16" s="38">
        <v>3460</v>
      </c>
      <c r="E16" s="38">
        <v>2050</v>
      </c>
      <c r="F16" s="38">
        <v>9580</v>
      </c>
      <c r="G16" s="38">
        <v>2150</v>
      </c>
      <c r="H16" s="38">
        <v>9795</v>
      </c>
      <c r="I16" s="38">
        <v>2256</v>
      </c>
      <c r="J16" s="38">
        <v>9920</v>
      </c>
      <c r="K16" s="38">
        <v>2390</v>
      </c>
      <c r="L16" s="38">
        <v>1970</v>
      </c>
      <c r="M16" s="104"/>
    </row>
    <row r="17" spans="1:15" ht="15">
      <c r="A17" s="37">
        <v>8</v>
      </c>
      <c r="B17" s="37" t="s">
        <v>31</v>
      </c>
      <c r="C17" s="38">
        <v>109929</v>
      </c>
      <c r="D17" s="38">
        <v>7278</v>
      </c>
      <c r="E17" s="38">
        <v>392329</v>
      </c>
      <c r="F17" s="38">
        <v>7585</v>
      </c>
      <c r="G17" s="38">
        <v>401818</v>
      </c>
      <c r="H17" s="38">
        <v>7897</v>
      </c>
      <c r="I17" s="38">
        <v>415411</v>
      </c>
      <c r="J17" s="38">
        <v>8212</v>
      </c>
      <c r="K17" s="38">
        <v>431150</v>
      </c>
      <c r="L17" s="38">
        <v>8500</v>
      </c>
      <c r="M17" s="104"/>
    </row>
    <row r="18" spans="1:15" s="107" customFormat="1" ht="15">
      <c r="A18" s="37">
        <v>9</v>
      </c>
      <c r="B18" s="37" t="s">
        <v>32</v>
      </c>
      <c r="C18" s="38">
        <v>385337.3</v>
      </c>
      <c r="D18" s="38">
        <v>3597842</v>
      </c>
      <c r="E18" s="38">
        <v>248008</v>
      </c>
      <c r="F18" s="38">
        <v>5497842</v>
      </c>
      <c r="G18" s="38">
        <v>250488.08000000002</v>
      </c>
      <c r="H18" s="38">
        <v>3665863</v>
      </c>
      <c r="I18" s="38">
        <v>252992.96080000003</v>
      </c>
      <c r="J18" s="38">
        <v>3734205</v>
      </c>
      <c r="K18" s="38">
        <v>255522.89040800004</v>
      </c>
      <c r="L18" s="38">
        <v>3832863</v>
      </c>
      <c r="M18" s="106"/>
    </row>
    <row r="19" spans="1:15" s="107" customFormat="1" ht="15">
      <c r="A19" s="37">
        <v>10</v>
      </c>
      <c r="B19" s="37" t="s">
        <v>33</v>
      </c>
      <c r="C19" s="38">
        <v>20880</v>
      </c>
      <c r="D19" s="38">
        <v>1085</v>
      </c>
      <c r="E19" s="38">
        <v>100813</v>
      </c>
      <c r="F19" s="38">
        <v>1096</v>
      </c>
      <c r="G19" s="38">
        <v>102053</v>
      </c>
      <c r="H19" s="38">
        <v>1108</v>
      </c>
      <c r="I19" s="38">
        <v>103750</v>
      </c>
      <c r="J19" s="38">
        <v>1140</v>
      </c>
      <c r="K19" s="38">
        <v>105983</v>
      </c>
      <c r="L19" s="38">
        <v>1181</v>
      </c>
      <c r="M19" s="106"/>
    </row>
    <row r="20" spans="1:15" s="107" customFormat="1" ht="15">
      <c r="A20" s="37">
        <v>11</v>
      </c>
      <c r="B20" s="37" t="s">
        <v>34</v>
      </c>
      <c r="C20" s="38">
        <v>179076</v>
      </c>
      <c r="D20" s="38">
        <v>58112</v>
      </c>
      <c r="E20" s="38">
        <v>182657</v>
      </c>
      <c r="F20" s="38">
        <v>59274</v>
      </c>
      <c r="G20" s="38">
        <v>188137</v>
      </c>
      <c r="H20" s="38">
        <v>61645</v>
      </c>
      <c r="I20" s="38">
        <v>188137</v>
      </c>
      <c r="J20" s="38">
        <v>64727</v>
      </c>
      <c r="K20" s="38">
        <v>201532</v>
      </c>
      <c r="L20" s="38">
        <v>68611</v>
      </c>
      <c r="M20" s="106"/>
    </row>
    <row r="21" spans="1:15" ht="15">
      <c r="A21" s="37">
        <v>12</v>
      </c>
      <c r="B21" s="37" t="s">
        <v>35</v>
      </c>
      <c r="C21" s="38">
        <v>56182</v>
      </c>
      <c r="D21" s="38">
        <v>3418</v>
      </c>
      <c r="E21" s="38">
        <v>58429</v>
      </c>
      <c r="F21" s="38">
        <v>63555</v>
      </c>
      <c r="G21" s="38">
        <v>60766</v>
      </c>
      <c r="H21" s="38">
        <v>64697</v>
      </c>
      <c r="I21" s="38">
        <v>63197</v>
      </c>
      <c r="J21" s="38">
        <v>66145</v>
      </c>
      <c r="K21" s="38">
        <v>65725</v>
      </c>
      <c r="L21" s="38">
        <v>67600</v>
      </c>
      <c r="M21" s="104"/>
    </row>
    <row r="22" spans="1:15" ht="15">
      <c r="A22" s="37">
        <v>13</v>
      </c>
      <c r="B22" s="37" t="s">
        <v>36</v>
      </c>
      <c r="C22" s="38">
        <v>1867684</v>
      </c>
      <c r="D22" s="38">
        <v>1165938</v>
      </c>
      <c r="E22" s="38">
        <v>2113498</v>
      </c>
      <c r="F22" s="38">
        <v>1048043</v>
      </c>
      <c r="G22" s="38">
        <v>2293145</v>
      </c>
      <c r="H22" s="38">
        <v>1137126</v>
      </c>
      <c r="I22" s="38">
        <v>2488063</v>
      </c>
      <c r="J22" s="38">
        <v>1233782</v>
      </c>
      <c r="K22" s="38">
        <v>2556160</v>
      </c>
      <c r="L22" s="38">
        <v>1340122</v>
      </c>
      <c r="M22" s="104"/>
      <c r="N22" s="108"/>
      <c r="O22" s="108"/>
    </row>
    <row r="23" spans="1:15" s="107" customFormat="1" ht="15">
      <c r="A23" s="37">
        <v>14</v>
      </c>
      <c r="B23" s="37" t="s">
        <v>37</v>
      </c>
      <c r="C23" s="38">
        <v>11000</v>
      </c>
      <c r="D23" s="38">
        <v>2675</v>
      </c>
      <c r="E23" s="38">
        <v>12921.4</v>
      </c>
      <c r="F23" s="38">
        <v>2871.4</v>
      </c>
      <c r="G23" s="38">
        <v>14213.5</v>
      </c>
      <c r="H23" s="38">
        <v>3158.5</v>
      </c>
      <c r="I23" s="38">
        <v>15634.9</v>
      </c>
      <c r="J23" s="38">
        <v>3474.4</v>
      </c>
      <c r="K23" s="38">
        <v>17198.400000000001</v>
      </c>
      <c r="L23" s="38">
        <v>3821.8</v>
      </c>
      <c r="M23" s="106"/>
    </row>
    <row r="24" spans="1:15" ht="15">
      <c r="A24" s="37">
        <v>15</v>
      </c>
      <c r="B24" s="37" t="s">
        <v>38</v>
      </c>
      <c r="C24" s="38">
        <v>797221</v>
      </c>
      <c r="D24" s="38">
        <v>233203</v>
      </c>
      <c r="E24" s="38">
        <v>856943</v>
      </c>
      <c r="F24" s="38">
        <v>242995</v>
      </c>
      <c r="G24" s="38">
        <v>896068</v>
      </c>
      <c r="H24" s="38">
        <v>253915</v>
      </c>
      <c r="I24" s="38">
        <v>933353</v>
      </c>
      <c r="J24" s="38">
        <v>265312</v>
      </c>
      <c r="K24" s="38">
        <v>971558</v>
      </c>
      <c r="L24" s="38">
        <v>275872</v>
      </c>
      <c r="M24" s="104"/>
    </row>
    <row r="25" spans="1:15" ht="15">
      <c r="A25" s="37">
        <v>16</v>
      </c>
      <c r="B25" s="37" t="s">
        <v>39</v>
      </c>
      <c r="C25" s="38">
        <v>917375</v>
      </c>
      <c r="D25" s="38">
        <v>4500</v>
      </c>
      <c r="E25" s="38">
        <v>919000</v>
      </c>
      <c r="F25" s="38">
        <v>4690</v>
      </c>
      <c r="G25" s="38">
        <v>925200</v>
      </c>
      <c r="H25" s="38">
        <v>4830</v>
      </c>
      <c r="I25" s="38">
        <v>934000</v>
      </c>
      <c r="J25" s="38">
        <v>5000</v>
      </c>
      <c r="K25" s="38">
        <v>950000</v>
      </c>
      <c r="L25" s="38">
        <v>5190</v>
      </c>
      <c r="M25" s="104"/>
    </row>
    <row r="26" spans="1:15" s="107" customFormat="1" ht="15">
      <c r="A26" s="37">
        <v>17</v>
      </c>
      <c r="B26" s="37" t="s">
        <v>40</v>
      </c>
      <c r="C26" s="38">
        <v>773763</v>
      </c>
      <c r="D26" s="38">
        <v>684</v>
      </c>
      <c r="E26" s="38">
        <v>1494041</v>
      </c>
      <c r="F26" s="38">
        <v>695</v>
      </c>
      <c r="G26" s="38">
        <v>998541</v>
      </c>
      <c r="H26" s="38">
        <v>710</v>
      </c>
      <c r="I26" s="38">
        <v>1009845</v>
      </c>
      <c r="J26" s="38">
        <v>725</v>
      </c>
      <c r="K26" s="38">
        <v>1021810</v>
      </c>
      <c r="L26" s="38">
        <v>738</v>
      </c>
      <c r="M26" s="106"/>
    </row>
    <row r="27" spans="1:15" ht="15">
      <c r="A27" s="37">
        <v>18</v>
      </c>
      <c r="B27" s="37" t="s">
        <v>41</v>
      </c>
      <c r="C27" s="38">
        <v>134940</v>
      </c>
      <c r="D27" s="38">
        <v>11730</v>
      </c>
      <c r="E27" s="38">
        <v>140700</v>
      </c>
      <c r="F27" s="38">
        <v>12497</v>
      </c>
      <c r="G27" s="38">
        <v>146693</v>
      </c>
      <c r="H27" s="38">
        <v>12756</v>
      </c>
      <c r="I27" s="38">
        <v>153522</v>
      </c>
      <c r="J27" s="38">
        <v>13348</v>
      </c>
      <c r="K27" s="38">
        <v>161177</v>
      </c>
      <c r="L27" s="38">
        <v>13923</v>
      </c>
      <c r="M27" s="104"/>
    </row>
    <row r="28" spans="1:15" ht="15">
      <c r="A28" s="37">
        <v>19</v>
      </c>
      <c r="B28" s="37" t="s">
        <v>42</v>
      </c>
      <c r="C28" s="38">
        <v>2996547</v>
      </c>
      <c r="D28" s="38">
        <v>180690</v>
      </c>
      <c r="E28" s="38">
        <v>3195697</v>
      </c>
      <c r="F28" s="38">
        <v>195870</v>
      </c>
      <c r="G28" s="38">
        <v>3280548</v>
      </c>
      <c r="H28" s="38">
        <v>27500</v>
      </c>
      <c r="I28" s="38">
        <v>3372200</v>
      </c>
      <c r="J28" s="38">
        <v>27840</v>
      </c>
      <c r="K28" s="38">
        <v>3472869</v>
      </c>
      <c r="L28" s="38">
        <v>28300</v>
      </c>
      <c r="M28" s="104"/>
    </row>
    <row r="29" spans="1:15" ht="15">
      <c r="A29" s="37">
        <v>20</v>
      </c>
      <c r="B29" s="37" t="s">
        <v>43</v>
      </c>
      <c r="C29" s="38">
        <v>14309</v>
      </c>
      <c r="D29" s="38">
        <v>130104</v>
      </c>
      <c r="E29" s="38">
        <v>23908</v>
      </c>
      <c r="F29" s="38">
        <v>135045</v>
      </c>
      <c r="G29" s="38">
        <v>24554</v>
      </c>
      <c r="H29" s="38">
        <v>139501</v>
      </c>
      <c r="I29" s="38">
        <v>25809</v>
      </c>
      <c r="J29" s="38">
        <v>144105</v>
      </c>
      <c r="K29" s="38">
        <v>27128</v>
      </c>
      <c r="L29" s="38">
        <v>148860</v>
      </c>
      <c r="M29" s="104"/>
    </row>
    <row r="30" spans="1:15" ht="15">
      <c r="A30" s="37">
        <v>21</v>
      </c>
      <c r="B30" s="37" t="s">
        <v>44</v>
      </c>
      <c r="C30" s="38">
        <v>5180</v>
      </c>
      <c r="D30" s="38">
        <v>0</v>
      </c>
      <c r="E30" s="38">
        <v>5430</v>
      </c>
      <c r="F30" s="38">
        <v>0</v>
      </c>
      <c r="G30" s="38">
        <v>5700</v>
      </c>
      <c r="H30" s="38">
        <v>0</v>
      </c>
      <c r="I30" s="38">
        <v>5985</v>
      </c>
      <c r="J30" s="38">
        <v>0</v>
      </c>
      <c r="K30" s="38">
        <v>6295</v>
      </c>
      <c r="L30" s="38">
        <v>0</v>
      </c>
      <c r="M30" s="104"/>
    </row>
    <row r="31" spans="1:15" ht="15">
      <c r="A31" s="37">
        <v>22</v>
      </c>
      <c r="B31" s="37" t="s">
        <v>45</v>
      </c>
      <c r="C31" s="38">
        <v>240245</v>
      </c>
      <c r="D31" s="38">
        <v>5908</v>
      </c>
      <c r="E31" s="38">
        <v>245050</v>
      </c>
      <c r="F31" s="38">
        <v>6026</v>
      </c>
      <c r="G31" s="38">
        <v>255340</v>
      </c>
      <c r="H31" s="38">
        <v>6402</v>
      </c>
      <c r="I31" s="38">
        <v>266898</v>
      </c>
      <c r="J31" s="38">
        <v>6809</v>
      </c>
      <c r="K31" s="38">
        <v>280175</v>
      </c>
      <c r="L31" s="38">
        <v>7258</v>
      </c>
      <c r="M31" s="104"/>
    </row>
    <row r="32" spans="1:15" ht="15">
      <c r="A32" s="37">
        <v>23</v>
      </c>
      <c r="B32" s="37" t="s">
        <v>46</v>
      </c>
      <c r="C32" s="38">
        <v>11306</v>
      </c>
      <c r="D32" s="38">
        <v>514</v>
      </c>
      <c r="E32" s="38">
        <v>12512</v>
      </c>
      <c r="F32" s="38">
        <v>220720</v>
      </c>
      <c r="G32" s="38">
        <v>13187</v>
      </c>
      <c r="H32" s="38">
        <v>230166</v>
      </c>
      <c r="I32" s="38">
        <v>14023</v>
      </c>
      <c r="J32" s="38">
        <v>240532</v>
      </c>
      <c r="K32" s="38">
        <v>15000</v>
      </c>
      <c r="L32" s="38">
        <v>251240</v>
      </c>
      <c r="M32" s="104"/>
    </row>
    <row r="33" spans="1:15" ht="15">
      <c r="A33" s="37">
        <v>24</v>
      </c>
      <c r="B33" s="37" t="s">
        <v>47</v>
      </c>
      <c r="C33" s="38">
        <v>721815</v>
      </c>
      <c r="D33" s="38">
        <v>808252</v>
      </c>
      <c r="E33" s="38">
        <v>755243</v>
      </c>
      <c r="F33" s="38">
        <v>951382</v>
      </c>
      <c r="G33" s="38">
        <v>773872</v>
      </c>
      <c r="H33" s="38">
        <v>968110</v>
      </c>
      <c r="I33" s="38">
        <v>799812</v>
      </c>
      <c r="J33" s="38">
        <v>977420</v>
      </c>
      <c r="K33" s="38">
        <v>812433</v>
      </c>
      <c r="L33" s="38">
        <v>992196</v>
      </c>
      <c r="M33" s="104"/>
      <c r="O33" s="108"/>
    </row>
    <row r="34" spans="1:15" s="107" customFormat="1" ht="15">
      <c r="A34" s="37">
        <v>25</v>
      </c>
      <c r="B34" s="37" t="s">
        <v>48</v>
      </c>
      <c r="C34" s="38">
        <v>18529</v>
      </c>
      <c r="D34" s="38">
        <v>0</v>
      </c>
      <c r="E34" s="38">
        <v>16060</v>
      </c>
      <c r="F34" s="38">
        <v>0</v>
      </c>
      <c r="G34" s="38">
        <v>16754</v>
      </c>
      <c r="H34" s="38">
        <v>0</v>
      </c>
      <c r="I34" s="38">
        <v>17327</v>
      </c>
      <c r="J34" s="38">
        <v>0</v>
      </c>
      <c r="K34" s="38">
        <v>17892</v>
      </c>
      <c r="L34" s="38">
        <v>0</v>
      </c>
      <c r="M34" s="106"/>
    </row>
    <row r="35" spans="1:15" ht="15">
      <c r="A35" s="37">
        <v>26</v>
      </c>
      <c r="B35" s="37" t="s">
        <v>49</v>
      </c>
      <c r="C35" s="38">
        <v>7316925</v>
      </c>
      <c r="D35" s="38">
        <v>350000</v>
      </c>
      <c r="E35" s="38">
        <v>6725658</v>
      </c>
      <c r="F35" s="38">
        <v>357000</v>
      </c>
      <c r="G35" s="38">
        <v>6675382</v>
      </c>
      <c r="H35" s="38">
        <v>371280</v>
      </c>
      <c r="I35" s="38">
        <v>6571907</v>
      </c>
      <c r="J35" s="38">
        <v>382418</v>
      </c>
      <c r="K35" s="38">
        <v>6520213</v>
      </c>
      <c r="L35" s="38">
        <v>393891</v>
      </c>
      <c r="M35" s="104"/>
      <c r="N35" s="108"/>
      <c r="O35" s="108"/>
    </row>
    <row r="36" spans="1:15" ht="15">
      <c r="A36" s="37">
        <v>27</v>
      </c>
      <c r="B36" s="37" t="s">
        <v>50</v>
      </c>
      <c r="C36" s="38">
        <v>486814</v>
      </c>
      <c r="D36" s="38">
        <v>438337</v>
      </c>
      <c r="E36" s="38">
        <v>490723</v>
      </c>
      <c r="F36" s="38">
        <v>442742</v>
      </c>
      <c r="G36" s="38">
        <v>494867</v>
      </c>
      <c r="H36" s="38">
        <v>445131</v>
      </c>
      <c r="I36" s="38">
        <v>498226</v>
      </c>
      <c r="J36" s="38">
        <v>449087</v>
      </c>
      <c r="K36" s="38">
        <v>505845</v>
      </c>
      <c r="L36" s="38">
        <v>457106</v>
      </c>
      <c r="M36" s="104"/>
      <c r="N36" s="108"/>
      <c r="O36" s="109"/>
    </row>
    <row r="37" spans="1:15" ht="15">
      <c r="A37" s="37">
        <v>28</v>
      </c>
      <c r="B37" s="37" t="s">
        <v>51</v>
      </c>
      <c r="C37" s="38">
        <v>29452</v>
      </c>
      <c r="D37" s="38">
        <v>943</v>
      </c>
      <c r="E37" s="38">
        <v>20774</v>
      </c>
      <c r="F37" s="38">
        <v>1124</v>
      </c>
      <c r="G37" s="38">
        <v>22317</v>
      </c>
      <c r="H37" s="38">
        <v>1206</v>
      </c>
      <c r="I37" s="38">
        <v>23866</v>
      </c>
      <c r="J37" s="38">
        <v>1298</v>
      </c>
      <c r="K37" s="38">
        <v>25451</v>
      </c>
      <c r="L37" s="38">
        <v>1369</v>
      </c>
      <c r="M37" s="104"/>
      <c r="O37" s="109"/>
    </row>
    <row r="38" spans="1:15" ht="15">
      <c r="A38" s="37">
        <v>29</v>
      </c>
      <c r="B38" s="37" t="s">
        <v>52</v>
      </c>
      <c r="C38" s="38">
        <v>40184.6</v>
      </c>
      <c r="D38" s="38">
        <v>7091.4</v>
      </c>
      <c r="E38" s="38">
        <v>45007</v>
      </c>
      <c r="F38" s="38">
        <v>7446</v>
      </c>
      <c r="G38" s="38">
        <v>50408</v>
      </c>
      <c r="H38" s="38">
        <v>7818</v>
      </c>
      <c r="I38" s="38">
        <v>56456</v>
      </c>
      <c r="J38" s="38">
        <v>8209</v>
      </c>
      <c r="K38" s="38">
        <v>63231</v>
      </c>
      <c r="L38" s="38">
        <v>8620</v>
      </c>
      <c r="M38" s="104"/>
    </row>
    <row r="39" spans="1:15" ht="15">
      <c r="A39" s="37">
        <v>30</v>
      </c>
      <c r="B39" s="37" t="s">
        <v>53</v>
      </c>
      <c r="C39" s="38">
        <v>521450</v>
      </c>
      <c r="D39" s="38">
        <v>3750</v>
      </c>
      <c r="E39" s="38">
        <v>474130</v>
      </c>
      <c r="F39" s="38">
        <v>1850</v>
      </c>
      <c r="G39" s="38">
        <v>464523</v>
      </c>
      <c r="H39" s="38">
        <v>1550</v>
      </c>
      <c r="I39" s="38">
        <v>470995</v>
      </c>
      <c r="J39" s="38">
        <v>1550</v>
      </c>
      <c r="K39" s="38">
        <v>486546</v>
      </c>
      <c r="L39" s="38">
        <v>1550</v>
      </c>
      <c r="M39" s="104"/>
    </row>
    <row r="40" spans="1:15" ht="15">
      <c r="A40" s="37">
        <v>31</v>
      </c>
      <c r="B40" s="37" t="s">
        <v>54</v>
      </c>
      <c r="C40" s="38">
        <v>95763</v>
      </c>
      <c r="D40" s="38">
        <v>6113</v>
      </c>
      <c r="E40" s="38">
        <v>97112</v>
      </c>
      <c r="F40" s="38">
        <v>10231</v>
      </c>
      <c r="G40" s="38">
        <v>110134</v>
      </c>
      <c r="H40" s="38">
        <v>12277</v>
      </c>
      <c r="I40" s="38">
        <v>140561</v>
      </c>
      <c r="J40" s="38">
        <v>14733</v>
      </c>
      <c r="K40" s="38">
        <v>186674</v>
      </c>
      <c r="L40" s="38">
        <v>17679</v>
      </c>
      <c r="M40" s="104"/>
    </row>
    <row r="41" spans="1:15" ht="15">
      <c r="A41" s="37">
        <v>32</v>
      </c>
      <c r="B41" s="37" t="s">
        <v>164</v>
      </c>
      <c r="C41" s="38">
        <v>645891</v>
      </c>
      <c r="D41" s="38">
        <v>54455</v>
      </c>
      <c r="E41" s="38">
        <v>648015</v>
      </c>
      <c r="F41" s="38">
        <v>56593</v>
      </c>
      <c r="G41" s="38">
        <v>649985</v>
      </c>
      <c r="H41" s="38">
        <v>58849</v>
      </c>
      <c r="I41" s="38">
        <v>652619</v>
      </c>
      <c r="J41" s="38">
        <v>61203</v>
      </c>
      <c r="K41" s="38">
        <v>655113</v>
      </c>
      <c r="L41" s="38">
        <v>63227</v>
      </c>
      <c r="M41" s="104"/>
    </row>
    <row r="42" spans="1:15" ht="15">
      <c r="A42" s="37">
        <v>33</v>
      </c>
      <c r="B42" s="37" t="s">
        <v>55</v>
      </c>
      <c r="C42" s="38">
        <v>194945.4</v>
      </c>
      <c r="D42" s="38">
        <v>28551010</v>
      </c>
      <c r="E42" s="38">
        <v>196895</v>
      </c>
      <c r="F42" s="38">
        <v>24444285</v>
      </c>
      <c r="G42" s="38">
        <v>198864</v>
      </c>
      <c r="H42" s="38">
        <v>35132388</v>
      </c>
      <c r="I42" s="38">
        <v>200853</v>
      </c>
      <c r="J42" s="38">
        <v>40485115</v>
      </c>
      <c r="K42" s="38">
        <v>202862</v>
      </c>
      <c r="L42" s="38">
        <v>40889865</v>
      </c>
      <c r="M42" s="104"/>
    </row>
    <row r="43" spans="1:15" s="107" customFormat="1" ht="15">
      <c r="A43" s="37">
        <v>34</v>
      </c>
      <c r="B43" s="39" t="s">
        <v>56</v>
      </c>
      <c r="C43" s="38">
        <v>34535825</v>
      </c>
      <c r="D43" s="38">
        <v>45593000</v>
      </c>
      <c r="E43" s="38">
        <v>35649790</v>
      </c>
      <c r="F43" s="38">
        <v>50531559</v>
      </c>
      <c r="G43" s="38">
        <v>36938732</v>
      </c>
      <c r="H43" s="38">
        <v>51034169</v>
      </c>
      <c r="I43" s="38">
        <v>38040587</v>
      </c>
      <c r="J43" s="38">
        <v>53423145</v>
      </c>
      <c r="K43" s="38">
        <v>40106805</v>
      </c>
      <c r="L43" s="38">
        <v>55657149</v>
      </c>
      <c r="M43" s="106"/>
    </row>
    <row r="44" spans="1:15" ht="14.25">
      <c r="A44" s="40"/>
      <c r="B44" s="40" t="s">
        <v>57</v>
      </c>
      <c r="C44" s="160">
        <v>54293344.799999997</v>
      </c>
      <c r="D44" s="160">
        <v>81511125.799999997</v>
      </c>
      <c r="E44" s="160">
        <v>56436955.399999999</v>
      </c>
      <c r="F44" s="160">
        <v>84746254.400000006</v>
      </c>
      <c r="G44" s="160">
        <v>57621270.579999998</v>
      </c>
      <c r="H44" s="160">
        <v>94016085.5</v>
      </c>
      <c r="I44" s="160">
        <v>59140776.360799998</v>
      </c>
      <c r="J44" s="160">
        <v>101994567.40000001</v>
      </c>
      <c r="K44" s="160">
        <v>61609715.890408002</v>
      </c>
      <c r="L44" s="160">
        <v>104913153.8</v>
      </c>
      <c r="M44" s="104"/>
    </row>
    <row r="45" spans="1:15" ht="13.5">
      <c r="A45" s="35"/>
      <c r="C45" s="41"/>
      <c r="D45" s="111"/>
      <c r="E45" s="111"/>
      <c r="F45" s="112"/>
      <c r="G45" s="111"/>
      <c r="H45" s="112"/>
      <c r="I45" s="111"/>
      <c r="J45" s="112"/>
      <c r="K45" s="111"/>
      <c r="L45" s="112"/>
      <c r="M45" s="104"/>
    </row>
    <row r="46" spans="1:15" ht="15">
      <c r="B46" s="161" t="s">
        <v>231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104"/>
    </row>
    <row r="47" spans="1:15"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104"/>
    </row>
    <row r="48" spans="1:15"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</row>
    <row r="49" spans="3:13">
      <c r="C49" s="41"/>
      <c r="D49" s="41"/>
      <c r="E49" s="41"/>
      <c r="F49" s="41"/>
      <c r="G49" s="110"/>
      <c r="H49" s="41"/>
      <c r="I49" s="41"/>
      <c r="J49" s="41"/>
      <c r="K49" s="41"/>
      <c r="L49" s="41"/>
      <c r="M49" s="41"/>
    </row>
    <row r="50" spans="3:13"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04"/>
    </row>
    <row r="51" spans="3:13"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104"/>
    </row>
    <row r="52" spans="3:13"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104"/>
    </row>
    <row r="53" spans="3:13"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04"/>
    </row>
    <row r="54" spans="3:13"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104"/>
    </row>
    <row r="55" spans="3:13"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04"/>
    </row>
    <row r="56" spans="3:13"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104"/>
    </row>
    <row r="57" spans="3:13"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04"/>
    </row>
    <row r="58" spans="3:13"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04"/>
    </row>
    <row r="59" spans="3:13"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04"/>
    </row>
    <row r="60" spans="3:13"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04"/>
    </row>
    <row r="61" spans="3:13"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104"/>
    </row>
    <row r="62" spans="3:13"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04"/>
    </row>
    <row r="63" spans="3:13"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104"/>
    </row>
    <row r="64" spans="3:13"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04"/>
    </row>
    <row r="65" spans="3:13"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104"/>
    </row>
    <row r="66" spans="3:13"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104"/>
    </row>
    <row r="67" spans="3:13"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104"/>
    </row>
    <row r="68" spans="3:13"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104"/>
    </row>
    <row r="69" spans="3:13"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04"/>
    </row>
    <row r="70" spans="3:13"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104"/>
    </row>
    <row r="71" spans="3:13"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104"/>
    </row>
    <row r="72" spans="3:13"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104"/>
    </row>
    <row r="73" spans="3:13"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104"/>
    </row>
    <row r="74" spans="3:13"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104"/>
    </row>
    <row r="75" spans="3:13"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04"/>
    </row>
    <row r="76" spans="3:13"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04"/>
    </row>
    <row r="77" spans="3:13"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104"/>
    </row>
    <row r="78" spans="3:13"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104"/>
    </row>
    <row r="79" spans="3:13"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104"/>
    </row>
    <row r="80" spans="3:13"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04"/>
    </row>
    <row r="81" spans="3:13"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04"/>
    </row>
    <row r="82" spans="3:13"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04"/>
    </row>
    <row r="83" spans="3:13"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04"/>
    </row>
    <row r="84" spans="3:13"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04"/>
    </row>
    <row r="85" spans="3:13"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04"/>
    </row>
    <row r="86" spans="3:13"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104"/>
    </row>
    <row r="87" spans="3:13"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04"/>
    </row>
    <row r="88" spans="3:13"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104"/>
    </row>
    <row r="89" spans="3:13"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104"/>
    </row>
    <row r="90" spans="3:13"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104"/>
    </row>
    <row r="91" spans="3:13"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104"/>
    </row>
    <row r="92" spans="3:13"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104"/>
    </row>
    <row r="93" spans="3:13"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104"/>
    </row>
    <row r="94" spans="3:13"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104"/>
    </row>
    <row r="95" spans="3:13"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104"/>
    </row>
    <row r="96" spans="3:13"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104"/>
    </row>
    <row r="97" spans="3:13"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104"/>
    </row>
    <row r="98" spans="3:13"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104"/>
    </row>
    <row r="99" spans="3:13"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104"/>
    </row>
    <row r="100" spans="3:13"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104"/>
    </row>
    <row r="101" spans="3:13"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104"/>
    </row>
    <row r="102" spans="3:13"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104"/>
    </row>
    <row r="103" spans="3:13"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104"/>
    </row>
    <row r="104" spans="3:13"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104"/>
    </row>
    <row r="105" spans="3:13"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104"/>
    </row>
    <row r="106" spans="3:13"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104"/>
    </row>
    <row r="107" spans="3:13"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104"/>
    </row>
    <row r="108" spans="3:13"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104"/>
    </row>
    <row r="109" spans="3:13"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104"/>
    </row>
    <row r="110" spans="3:13"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104"/>
    </row>
    <row r="111" spans="3:13"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104"/>
    </row>
    <row r="112" spans="3:13"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104"/>
    </row>
    <row r="113" spans="3:13"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104"/>
    </row>
    <row r="114" spans="3:13"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104"/>
    </row>
    <row r="115" spans="3:13"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104"/>
    </row>
    <row r="116" spans="3:13"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104"/>
    </row>
    <row r="117" spans="3:13"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104"/>
    </row>
    <row r="118" spans="3:13"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104"/>
    </row>
    <row r="119" spans="3:13"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104"/>
    </row>
    <row r="120" spans="3:13"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104"/>
    </row>
    <row r="121" spans="3:13"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104"/>
    </row>
    <row r="122" spans="3:13"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104"/>
    </row>
    <row r="123" spans="3:13"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104"/>
    </row>
    <row r="124" spans="3:13"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104"/>
    </row>
    <row r="125" spans="3:13"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104"/>
    </row>
    <row r="126" spans="3:13"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104"/>
    </row>
    <row r="127" spans="3:13"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104"/>
    </row>
    <row r="128" spans="3:13"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104"/>
    </row>
    <row r="129" spans="3:13"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104"/>
    </row>
    <row r="130" spans="3:13"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104"/>
    </row>
    <row r="131" spans="3:13"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104"/>
    </row>
    <row r="132" spans="3:13"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104"/>
    </row>
    <row r="133" spans="3:13"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104"/>
    </row>
    <row r="134" spans="3:13"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104"/>
    </row>
    <row r="135" spans="3:13"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104"/>
    </row>
    <row r="136" spans="3:13"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104"/>
    </row>
    <row r="137" spans="3:13"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104"/>
    </row>
    <row r="138" spans="3:13"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104"/>
    </row>
    <row r="139" spans="3:13"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104"/>
    </row>
    <row r="140" spans="3:13"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104"/>
    </row>
    <row r="141" spans="3:13"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104"/>
    </row>
    <row r="142" spans="3:13"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104"/>
    </row>
    <row r="143" spans="3:13"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104"/>
    </row>
    <row r="144" spans="3:13"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104"/>
    </row>
  </sheetData>
  <mergeCells count="21">
    <mergeCell ref="K6:L6"/>
    <mergeCell ref="C7:C9"/>
    <mergeCell ref="G6:H6"/>
    <mergeCell ref="D7:D9"/>
    <mergeCell ref="F7:F9"/>
    <mergeCell ref="A1:L1"/>
    <mergeCell ref="A2:L2"/>
    <mergeCell ref="A3:L3"/>
    <mergeCell ref="A5:A9"/>
    <mergeCell ref="B5:B9"/>
    <mergeCell ref="H7:H9"/>
    <mergeCell ref="C6:D6"/>
    <mergeCell ref="J7:J9"/>
    <mergeCell ref="E7:E9"/>
    <mergeCell ref="L7:L9"/>
    <mergeCell ref="C5:L5"/>
    <mergeCell ref="G7:G9"/>
    <mergeCell ref="E6:F6"/>
    <mergeCell ref="I7:I9"/>
    <mergeCell ref="I6:J6"/>
    <mergeCell ref="K7:K9"/>
  </mergeCells>
  <pageMargins left="0.43307086614173229" right="0.19685039370078741" top="0.62" bottom="0.19685039370078741" header="1.0236220472440944" footer="0.15748031496062992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7"/>
  <sheetViews>
    <sheetView topLeftCell="A34" workbookViewId="0">
      <selection activeCell="C48" sqref="C48"/>
    </sheetView>
  </sheetViews>
  <sheetFormatPr defaultRowHeight="12.75"/>
  <cols>
    <col min="1" max="1" width="45.5703125" style="130" customWidth="1"/>
    <col min="2" max="7" width="21.5703125" style="130" customWidth="1"/>
    <col min="8" max="8" width="8.85546875" style="130"/>
  </cols>
  <sheetData>
    <row r="1" spans="1:8">
      <c r="A1" s="130" t="s">
        <v>209</v>
      </c>
    </row>
    <row r="2" spans="1:8">
      <c r="A2" s="130" t="s">
        <v>228</v>
      </c>
    </row>
    <row r="3" spans="1:8">
      <c r="A3" s="130" t="s">
        <v>223</v>
      </c>
    </row>
    <row r="4" spans="1:8">
      <c r="A4" s="130" t="s">
        <v>165</v>
      </c>
    </row>
    <row r="5" spans="1:8">
      <c r="A5" s="130" t="s">
        <v>224</v>
      </c>
    </row>
    <row r="7" spans="1:8">
      <c r="B7" s="236" t="s">
        <v>166</v>
      </c>
      <c r="C7" s="237"/>
      <c r="D7" s="237"/>
      <c r="E7" s="237"/>
      <c r="F7" s="237"/>
      <c r="G7" s="238"/>
    </row>
    <row r="8" spans="1:8" ht="85.9" customHeight="1">
      <c r="A8" s="156" t="s">
        <v>167</v>
      </c>
      <c r="B8" s="157" t="s">
        <v>168</v>
      </c>
      <c r="C8" s="157" t="s">
        <v>169</v>
      </c>
      <c r="D8" s="157" t="s">
        <v>170</v>
      </c>
      <c r="E8" s="157" t="s">
        <v>171</v>
      </c>
      <c r="F8" s="157" t="s">
        <v>172</v>
      </c>
      <c r="G8" s="157" t="s">
        <v>173</v>
      </c>
      <c r="H8" s="158"/>
    </row>
    <row r="9" spans="1:8">
      <c r="A9" s="159" t="s">
        <v>151</v>
      </c>
      <c r="B9" s="133">
        <v>2232521.4591999999</v>
      </c>
      <c r="C9" s="133">
        <v>13633.46991</v>
      </c>
      <c r="D9" s="133">
        <v>13.247999999999999</v>
      </c>
      <c r="E9" s="133">
        <v>2072514.5584100001</v>
      </c>
      <c r="F9" s="133">
        <v>142724.144</v>
      </c>
      <c r="G9" s="133">
        <v>3636.0388800000001</v>
      </c>
    </row>
    <row r="10" spans="1:8">
      <c r="A10" s="159" t="s">
        <v>58</v>
      </c>
      <c r="B10" s="133">
        <v>15677.830910000001</v>
      </c>
      <c r="C10" s="133">
        <v>13435.76591</v>
      </c>
      <c r="D10" s="133"/>
      <c r="E10" s="133">
        <v>2242.0650000000001</v>
      </c>
      <c r="F10" s="133"/>
      <c r="G10" s="133"/>
    </row>
    <row r="11" spans="1:8">
      <c r="A11" s="159" t="s">
        <v>59</v>
      </c>
      <c r="B11" s="133">
        <v>142724.144</v>
      </c>
      <c r="C11" s="133"/>
      <c r="D11" s="133"/>
      <c r="E11" s="133"/>
      <c r="F11" s="133">
        <v>142724.144</v>
      </c>
      <c r="G11" s="133"/>
    </row>
    <row r="12" spans="1:8">
      <c r="A12" s="159" t="s">
        <v>60</v>
      </c>
      <c r="B12" s="133">
        <v>15079.617330000001</v>
      </c>
      <c r="C12" s="133"/>
      <c r="D12" s="133"/>
      <c r="E12" s="133">
        <v>15049.155470000002</v>
      </c>
      <c r="F12" s="133"/>
      <c r="G12" s="133">
        <v>30.461860000000001</v>
      </c>
    </row>
    <row r="13" spans="1:8">
      <c r="A13" s="159" t="s">
        <v>61</v>
      </c>
      <c r="B13" s="133">
        <v>1.354E-2</v>
      </c>
      <c r="C13" s="133"/>
      <c r="D13" s="133"/>
      <c r="E13" s="133">
        <v>1.354E-2</v>
      </c>
      <c r="F13" s="133"/>
      <c r="G13" s="133"/>
    </row>
    <row r="14" spans="1:8">
      <c r="A14" s="159" t="s">
        <v>62</v>
      </c>
      <c r="B14" s="133">
        <v>221.76</v>
      </c>
      <c r="C14" s="133"/>
      <c r="D14" s="133"/>
      <c r="E14" s="133">
        <v>221.76</v>
      </c>
      <c r="F14" s="133"/>
      <c r="G14" s="133"/>
    </row>
    <row r="15" spans="1:8">
      <c r="A15" s="159" t="s">
        <v>63</v>
      </c>
      <c r="B15" s="133">
        <v>274390.125</v>
      </c>
      <c r="C15" s="133"/>
      <c r="D15" s="133"/>
      <c r="E15" s="133">
        <v>274390.125</v>
      </c>
      <c r="F15" s="133"/>
      <c r="G15" s="133"/>
    </row>
    <row r="16" spans="1:8">
      <c r="A16" s="159" t="s">
        <v>64</v>
      </c>
      <c r="B16" s="133">
        <v>197.70400000000001</v>
      </c>
      <c r="C16" s="133">
        <v>197.70400000000001</v>
      </c>
      <c r="D16" s="133"/>
      <c r="E16" s="133"/>
      <c r="F16" s="133"/>
      <c r="G16" s="133"/>
    </row>
    <row r="17" spans="1:7">
      <c r="A17" s="159" t="s">
        <v>65</v>
      </c>
      <c r="B17" s="133">
        <v>508.35</v>
      </c>
      <c r="C17" s="133"/>
      <c r="D17" s="133"/>
      <c r="E17" s="133">
        <v>508.35</v>
      </c>
      <c r="F17" s="133"/>
      <c r="G17" s="133"/>
    </row>
    <row r="18" spans="1:7">
      <c r="A18" s="159" t="s">
        <v>66</v>
      </c>
      <c r="B18" s="133">
        <v>119.72027</v>
      </c>
      <c r="C18" s="133"/>
      <c r="D18" s="133"/>
      <c r="E18" s="133">
        <v>119.72027</v>
      </c>
      <c r="F18" s="133"/>
      <c r="G18" s="133"/>
    </row>
    <row r="19" spans="1:7">
      <c r="A19" s="159" t="s">
        <v>67</v>
      </c>
      <c r="B19" s="133">
        <v>419.98750000000001</v>
      </c>
      <c r="C19" s="133"/>
      <c r="D19" s="133"/>
      <c r="E19" s="133">
        <v>419.98750000000001</v>
      </c>
      <c r="F19" s="133"/>
      <c r="G19" s="133"/>
    </row>
    <row r="20" spans="1:7">
      <c r="A20" s="159" t="s">
        <v>68</v>
      </c>
      <c r="B20" s="133">
        <v>457.8</v>
      </c>
      <c r="C20" s="133"/>
      <c r="D20" s="133"/>
      <c r="E20" s="133">
        <v>457.8</v>
      </c>
      <c r="F20" s="133"/>
      <c r="G20" s="133"/>
    </row>
    <row r="21" spans="1:7">
      <c r="A21" s="159" t="s">
        <v>69</v>
      </c>
      <c r="B21" s="133">
        <v>1755789.1897100001</v>
      </c>
      <c r="C21" s="133"/>
      <c r="D21" s="133">
        <v>13.247999999999999</v>
      </c>
      <c r="E21" s="133">
        <v>1752170.36469</v>
      </c>
      <c r="F21" s="133"/>
      <c r="G21" s="133">
        <v>3605.5770200000006</v>
      </c>
    </row>
    <row r="22" spans="1:7">
      <c r="A22" s="159" t="s">
        <v>70</v>
      </c>
      <c r="B22" s="133">
        <v>1422.7519399999999</v>
      </c>
      <c r="C22" s="133"/>
      <c r="D22" s="133"/>
      <c r="E22" s="133">
        <v>1422.7519399999999</v>
      </c>
      <c r="F22" s="133"/>
      <c r="G22" s="133"/>
    </row>
    <row r="23" spans="1:7">
      <c r="A23" s="159" t="s">
        <v>71</v>
      </c>
      <c r="B23" s="133">
        <v>25512.465</v>
      </c>
      <c r="C23" s="133"/>
      <c r="D23" s="133"/>
      <c r="E23" s="133">
        <v>25512.465</v>
      </c>
      <c r="F23" s="133"/>
      <c r="G23" s="133"/>
    </row>
    <row r="26" spans="1:7">
      <c r="A26" s="130" t="s">
        <v>225</v>
      </c>
    </row>
    <row r="27" spans="1:7">
      <c r="A27" s="130" t="s">
        <v>226</v>
      </c>
    </row>
    <row r="28" spans="1:7">
      <c r="A28" s="130" t="s">
        <v>229</v>
      </c>
    </row>
    <row r="29" spans="1:7">
      <c r="A29" s="130" t="s">
        <v>165</v>
      </c>
    </row>
    <row r="30" spans="1:7">
      <c r="A30" s="130" t="s">
        <v>227</v>
      </c>
    </row>
    <row r="32" spans="1:7">
      <c r="B32" s="239" t="s">
        <v>166</v>
      </c>
      <c r="C32" s="239"/>
      <c r="D32" s="239"/>
      <c r="E32" s="239"/>
      <c r="F32" s="239"/>
    </row>
    <row r="33" spans="1:6" ht="225">
      <c r="A33" s="131" t="s">
        <v>167</v>
      </c>
      <c r="B33" s="132" t="s">
        <v>169</v>
      </c>
      <c r="C33" s="132" t="s">
        <v>170</v>
      </c>
      <c r="D33" s="132" t="s">
        <v>171</v>
      </c>
      <c r="E33" s="132" t="s">
        <v>172</v>
      </c>
      <c r="F33" s="132" t="s">
        <v>173</v>
      </c>
    </row>
    <row r="34" spans="1:6">
      <c r="A34" s="159" t="s">
        <v>151</v>
      </c>
      <c r="B34" s="133">
        <v>3410.6227599999997</v>
      </c>
      <c r="C34" s="133">
        <v>12.329000000000001</v>
      </c>
      <c r="D34" s="133">
        <v>650251.24846000003</v>
      </c>
      <c r="E34" s="133">
        <v>34127.008000000002</v>
      </c>
      <c r="F34" s="133">
        <v>766.84190999999998</v>
      </c>
    </row>
    <row r="35" spans="1:6">
      <c r="A35" s="159" t="s">
        <v>58</v>
      </c>
      <c r="B35" s="133">
        <v>3409.6067599999997</v>
      </c>
      <c r="C35" s="133"/>
      <c r="D35" s="133">
        <v>1490.5925400000001</v>
      </c>
      <c r="E35" s="133"/>
      <c r="F35" s="133"/>
    </row>
    <row r="36" spans="1:6">
      <c r="A36" s="159" t="s">
        <v>59</v>
      </c>
      <c r="B36" s="133"/>
      <c r="C36" s="133"/>
      <c r="D36" s="133"/>
      <c r="E36" s="133">
        <v>34127.008000000002</v>
      </c>
      <c r="F36" s="133"/>
    </row>
    <row r="37" spans="1:6">
      <c r="A37" s="159" t="s">
        <v>60</v>
      </c>
      <c r="B37" s="133"/>
      <c r="C37" s="133"/>
      <c r="D37" s="133">
        <v>4942.5389999999998</v>
      </c>
      <c r="E37" s="133"/>
      <c r="F37" s="133">
        <v>0.84</v>
      </c>
    </row>
    <row r="38" spans="1:6">
      <c r="A38" s="159" t="s">
        <v>62</v>
      </c>
      <c r="B38" s="133"/>
      <c r="C38" s="133"/>
      <c r="D38" s="133">
        <v>82.95</v>
      </c>
      <c r="E38" s="133"/>
      <c r="F38" s="133"/>
    </row>
    <row r="39" spans="1:6">
      <c r="A39" s="159" t="s">
        <v>63</v>
      </c>
      <c r="B39" s="133"/>
      <c r="C39" s="133"/>
      <c r="D39" s="133">
        <v>106047.83773</v>
      </c>
      <c r="E39" s="133"/>
      <c r="F39" s="133"/>
    </row>
    <row r="40" spans="1:6">
      <c r="A40" s="159" t="s">
        <v>64</v>
      </c>
      <c r="B40" s="133">
        <v>1.016</v>
      </c>
      <c r="C40" s="133"/>
      <c r="D40" s="133"/>
      <c r="E40" s="133"/>
      <c r="F40" s="133"/>
    </row>
    <row r="41" spans="1:6">
      <c r="A41" s="159" t="s">
        <v>65</v>
      </c>
      <c r="B41" s="133"/>
      <c r="C41" s="133"/>
      <c r="D41" s="133">
        <v>117.6</v>
      </c>
      <c r="E41" s="133"/>
      <c r="F41" s="133"/>
    </row>
    <row r="42" spans="1:6">
      <c r="A42" s="159" t="s">
        <v>66</v>
      </c>
      <c r="B42" s="133"/>
      <c r="C42" s="133"/>
      <c r="D42" s="133">
        <v>91.56</v>
      </c>
      <c r="E42" s="133"/>
      <c r="F42" s="133"/>
    </row>
    <row r="43" spans="1:6">
      <c r="A43" s="159" t="s">
        <v>67</v>
      </c>
      <c r="B43" s="133"/>
      <c r="C43" s="133"/>
      <c r="D43" s="133">
        <v>182.19041000000001</v>
      </c>
      <c r="E43" s="133"/>
      <c r="F43" s="133"/>
    </row>
    <row r="44" spans="1:6">
      <c r="A44" s="159" t="s">
        <v>68</v>
      </c>
      <c r="B44" s="133"/>
      <c r="C44" s="133"/>
      <c r="D44" s="133">
        <v>202.1</v>
      </c>
      <c r="E44" s="133"/>
      <c r="F44" s="133"/>
    </row>
    <row r="45" spans="1:6">
      <c r="A45" s="159" t="s">
        <v>69</v>
      </c>
      <c r="B45" s="133"/>
      <c r="C45" s="133">
        <v>12.329000000000001</v>
      </c>
      <c r="D45" s="133">
        <v>524651.65778000001</v>
      </c>
      <c r="E45" s="133"/>
      <c r="F45" s="133">
        <v>766.00191000000007</v>
      </c>
    </row>
    <row r="46" spans="1:6">
      <c r="A46" s="159" t="s">
        <v>70</v>
      </c>
      <c r="B46" s="133"/>
      <c r="C46" s="133"/>
      <c r="D46" s="133">
        <v>534.03</v>
      </c>
      <c r="E46" s="133"/>
      <c r="F46" s="133"/>
    </row>
    <row r="47" spans="1:6">
      <c r="A47" s="159" t="s">
        <v>71</v>
      </c>
      <c r="B47" s="133"/>
      <c r="C47" s="133"/>
      <c r="D47" s="133">
        <v>11908.191000000001</v>
      </c>
      <c r="E47" s="133"/>
      <c r="F47" s="133"/>
    </row>
  </sheetData>
  <mergeCells count="2">
    <mergeCell ref="B7:G7"/>
    <mergeCell ref="B32:F3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7" workbookViewId="0">
      <selection activeCell="B40" sqref="A40:I40"/>
    </sheetView>
  </sheetViews>
  <sheetFormatPr defaultRowHeight="12.75"/>
  <cols>
    <col min="1" max="1" width="33.140625" style="130" customWidth="1"/>
    <col min="2" max="2" width="16.28515625" style="130" customWidth="1"/>
    <col min="3" max="3" width="16.42578125" style="130" customWidth="1"/>
    <col min="4" max="4" width="11" style="130" customWidth="1"/>
    <col min="5" max="5" width="15" style="130" customWidth="1"/>
    <col min="6" max="6" width="12.42578125" style="130" customWidth="1"/>
    <col min="7" max="7" width="12.7109375" style="130" customWidth="1"/>
    <col min="8" max="8" width="14.5703125" style="130" customWidth="1"/>
    <col min="9" max="9" width="12.7109375" style="130" customWidth="1"/>
  </cols>
  <sheetData>
    <row r="1" spans="1:9">
      <c r="A1" s="130" t="s">
        <v>225</v>
      </c>
    </row>
    <row r="2" spans="1:9">
      <c r="A2" s="130" t="s">
        <v>262</v>
      </c>
    </row>
    <row r="3" spans="1:9">
      <c r="A3" s="130" t="s">
        <v>165</v>
      </c>
    </row>
    <row r="4" spans="1:9">
      <c r="A4" s="130" t="s">
        <v>227</v>
      </c>
    </row>
    <row r="5" spans="1:9">
      <c r="A5" s="130" t="s">
        <v>232</v>
      </c>
      <c r="E5" s="162"/>
    </row>
    <row r="6" spans="1:9">
      <c r="E6" s="162"/>
    </row>
    <row r="7" spans="1:9">
      <c r="B7" s="239" t="s">
        <v>233</v>
      </c>
      <c r="C7" s="239"/>
      <c r="D7" s="239"/>
      <c r="E7" s="239"/>
      <c r="F7" s="239"/>
      <c r="G7" s="239"/>
      <c r="H7" s="239"/>
      <c r="I7" s="239"/>
    </row>
    <row r="8" spans="1:9" ht="38.25">
      <c r="A8" s="131" t="s">
        <v>167</v>
      </c>
      <c r="B8" s="165" t="s">
        <v>234</v>
      </c>
      <c r="C8" s="165" t="s">
        <v>235</v>
      </c>
      <c r="D8" s="165" t="s">
        <v>236</v>
      </c>
      <c r="E8" s="166" t="s">
        <v>237</v>
      </c>
      <c r="F8" s="165" t="s">
        <v>238</v>
      </c>
      <c r="G8" s="165" t="s">
        <v>239</v>
      </c>
      <c r="H8" s="165" t="s">
        <v>240</v>
      </c>
      <c r="I8" s="165" t="s">
        <v>241</v>
      </c>
    </row>
    <row r="9" spans="1:9" ht="25.5">
      <c r="A9" s="164" t="s">
        <v>151</v>
      </c>
      <c r="B9" s="169">
        <v>10967163.21173</v>
      </c>
      <c r="C9" s="169">
        <v>12234645.113440003</v>
      </c>
      <c r="D9" s="169">
        <v>776119.74531000014</v>
      </c>
      <c r="E9" s="170">
        <f>C9-D9</f>
        <v>11458525.368130002</v>
      </c>
      <c r="F9" s="169">
        <v>100.64274503964167</v>
      </c>
      <c r="G9" s="169">
        <f>E9/B9%</f>
        <v>104.48030312774466</v>
      </c>
      <c r="H9" s="169">
        <v>563529.38241000031</v>
      </c>
      <c r="I9" s="169">
        <v>3670046.3670099946</v>
      </c>
    </row>
    <row r="10" spans="1:9">
      <c r="A10" s="164" t="s">
        <v>58</v>
      </c>
      <c r="B10" s="169">
        <v>27504.821669999994</v>
      </c>
      <c r="C10" s="169">
        <v>27528.361470000003</v>
      </c>
      <c r="D10" s="169">
        <v>470.43045000000001</v>
      </c>
      <c r="E10" s="170">
        <f t="shared" ref="E10:E42" si="0">C10-D10</f>
        <v>27057.931020000004</v>
      </c>
      <c r="F10" s="169">
        <v>207.28499970867568</v>
      </c>
      <c r="G10" s="169">
        <f t="shared" ref="G10:G43" si="1">E10/B10%</f>
        <v>98.375227967802374</v>
      </c>
      <c r="H10" s="169">
        <v>1797.0325399999997</v>
      </c>
      <c r="I10" s="169">
        <v>25114.821040000006</v>
      </c>
    </row>
    <row r="11" spans="1:9">
      <c r="A11" s="159" t="s">
        <v>242</v>
      </c>
      <c r="B11" s="167">
        <v>25495.704010000001</v>
      </c>
      <c r="C11" s="167">
        <v>44761.224310000005</v>
      </c>
      <c r="D11" s="167">
        <v>2250.9593600000003</v>
      </c>
      <c r="E11" s="168">
        <f t="shared" si="0"/>
        <v>42510.264950000004</v>
      </c>
      <c r="F11" s="167">
        <v>250.04190749186336</v>
      </c>
      <c r="G11" s="167">
        <f t="shared" si="1"/>
        <v>166.7350112525879</v>
      </c>
      <c r="H11" s="167">
        <v>148.15899999999996</v>
      </c>
      <c r="I11" s="167">
        <v>31801.264739999999</v>
      </c>
    </row>
    <row r="12" spans="1:9">
      <c r="A12" s="159" t="s">
        <v>243</v>
      </c>
      <c r="B12" s="133">
        <v>14147.2829</v>
      </c>
      <c r="C12" s="133">
        <v>19363.359139999997</v>
      </c>
      <c r="D12" s="133">
        <v>2112.49566</v>
      </c>
      <c r="E12" s="163">
        <f t="shared" si="0"/>
        <v>17250.863479999996</v>
      </c>
      <c r="F12" s="133">
        <v>87.3077772308406</v>
      </c>
      <c r="G12" s="133">
        <f t="shared" si="1"/>
        <v>121.93764415356391</v>
      </c>
      <c r="H12" s="133">
        <v>5686.4006099999997</v>
      </c>
      <c r="I12" s="133">
        <v>9435.1566400000011</v>
      </c>
    </row>
    <row r="13" spans="1:9" ht="25.5">
      <c r="A13" s="159" t="s">
        <v>59</v>
      </c>
      <c r="B13" s="133">
        <v>5756.9395200000017</v>
      </c>
      <c r="C13" s="133">
        <v>7027.4368599999998</v>
      </c>
      <c r="D13" s="133">
        <v>926.35832999999991</v>
      </c>
      <c r="E13" s="163">
        <f t="shared" si="0"/>
        <v>6101.0785299999998</v>
      </c>
      <c r="F13" s="133">
        <v>147.13970983303668</v>
      </c>
      <c r="G13" s="133">
        <f t="shared" si="1"/>
        <v>105.97781180094798</v>
      </c>
      <c r="H13" s="133">
        <v>426.29073999999997</v>
      </c>
      <c r="I13" s="133">
        <v>5472.4820299999992</v>
      </c>
    </row>
    <row r="14" spans="1:9" ht="14.45" customHeight="1">
      <c r="A14" s="159" t="s">
        <v>244</v>
      </c>
      <c r="B14" s="133">
        <v>8703.8813399999999</v>
      </c>
      <c r="C14" s="133">
        <v>9335.1177000000007</v>
      </c>
      <c r="D14" s="133">
        <v>15.513999999999999</v>
      </c>
      <c r="E14" s="163">
        <f t="shared" si="0"/>
        <v>9319.6037000000015</v>
      </c>
      <c r="F14" s="133">
        <v>465.76414030352026</v>
      </c>
      <c r="G14" s="133">
        <f t="shared" si="1"/>
        <v>107.07411252460849</v>
      </c>
      <c r="H14" s="133">
        <v>37.627019999999995</v>
      </c>
      <c r="I14" s="133">
        <v>1416.5653200000002</v>
      </c>
    </row>
    <row r="15" spans="1:9">
      <c r="A15" s="159" t="s">
        <v>60</v>
      </c>
      <c r="B15" s="133">
        <v>32242.91992</v>
      </c>
      <c r="C15" s="133">
        <v>30884.541149999997</v>
      </c>
      <c r="D15" s="133"/>
      <c r="E15" s="163">
        <f t="shared" si="0"/>
        <v>30884.541149999997</v>
      </c>
      <c r="F15" s="133">
        <v>110.91249996994169</v>
      </c>
      <c r="G15" s="133">
        <f t="shared" si="1"/>
        <v>95.78704790580268</v>
      </c>
      <c r="H15" s="133">
        <v>776.78481999999997</v>
      </c>
      <c r="I15" s="133">
        <v>9823.0712200000016</v>
      </c>
    </row>
    <row r="16" spans="1:9">
      <c r="A16" s="159" t="s">
        <v>245</v>
      </c>
      <c r="B16" s="133">
        <v>927.80694999999992</v>
      </c>
      <c r="C16" s="133">
        <v>1004.8126099999999</v>
      </c>
      <c r="D16" s="133"/>
      <c r="E16" s="163">
        <f t="shared" si="0"/>
        <v>1004.8126099999999</v>
      </c>
      <c r="F16" s="133">
        <v>321.38660266479502</v>
      </c>
      <c r="G16" s="133">
        <f t="shared" si="1"/>
        <v>108.29975028749246</v>
      </c>
      <c r="H16" s="133">
        <v>112.24529</v>
      </c>
      <c r="I16" s="133">
        <v>279.70663999999999</v>
      </c>
    </row>
    <row r="17" spans="1:9">
      <c r="A17" s="159" t="s">
        <v>246</v>
      </c>
      <c r="B17" s="133">
        <v>33806.507070000007</v>
      </c>
      <c r="C17" s="133">
        <v>37067.236979999994</v>
      </c>
      <c r="D17" s="133">
        <v>44.427019999999999</v>
      </c>
      <c r="E17" s="163">
        <f t="shared" si="0"/>
        <v>37022.809959999991</v>
      </c>
      <c r="F17" s="133">
        <v>457.45280302885379</v>
      </c>
      <c r="G17" s="133">
        <f t="shared" si="1"/>
        <v>109.5138574456695</v>
      </c>
      <c r="H17" s="133">
        <v>163.65491999999998</v>
      </c>
      <c r="I17" s="133">
        <v>10525.42909</v>
      </c>
    </row>
    <row r="18" spans="1:9">
      <c r="A18" s="159" t="s">
        <v>61</v>
      </c>
      <c r="B18" s="133">
        <v>500978.57705000002</v>
      </c>
      <c r="C18" s="133">
        <v>516736.48392000003</v>
      </c>
      <c r="D18" s="133">
        <v>358.00799999999998</v>
      </c>
      <c r="E18" s="163">
        <f t="shared" si="0"/>
        <v>516378.47592000006</v>
      </c>
      <c r="F18" s="133">
        <v>213.37372467632704</v>
      </c>
      <c r="G18" s="133">
        <f t="shared" si="1"/>
        <v>103.07396355362776</v>
      </c>
      <c r="H18" s="133">
        <v>146.26339999999999</v>
      </c>
      <c r="I18" s="133">
        <v>26311.901289999998</v>
      </c>
    </row>
    <row r="19" spans="1:9">
      <c r="A19" s="159" t="s">
        <v>247</v>
      </c>
      <c r="B19" s="133">
        <v>13222.882080000001</v>
      </c>
      <c r="C19" s="133">
        <v>11526.015170000001</v>
      </c>
      <c r="D19" s="133">
        <v>1.3890400000000001</v>
      </c>
      <c r="E19" s="163">
        <f t="shared" si="0"/>
        <v>11524.626130000001</v>
      </c>
      <c r="F19" s="133">
        <v>434.89132888595947</v>
      </c>
      <c r="G19" s="133">
        <f t="shared" si="1"/>
        <v>87.156688385139091</v>
      </c>
      <c r="H19" s="133">
        <v>28.778470000000002</v>
      </c>
      <c r="I19" s="133">
        <v>492.52350999999999</v>
      </c>
    </row>
    <row r="20" spans="1:9" ht="25.5">
      <c r="A20" s="159" t="s">
        <v>248</v>
      </c>
      <c r="B20" s="133">
        <v>10126.44894</v>
      </c>
      <c r="C20" s="133">
        <v>11897.409369999999</v>
      </c>
      <c r="D20" s="133">
        <v>418.35298999999998</v>
      </c>
      <c r="E20" s="163">
        <f t="shared" si="0"/>
        <v>11479.05638</v>
      </c>
      <c r="F20" s="133">
        <v>41.282849393393363</v>
      </c>
      <c r="G20" s="133">
        <f t="shared" si="1"/>
        <v>113.35717434625212</v>
      </c>
      <c r="H20" s="133">
        <v>1451.0685800000001</v>
      </c>
      <c r="I20" s="133">
        <v>11177.983179999999</v>
      </c>
    </row>
    <row r="21" spans="1:9">
      <c r="A21" s="159" t="s">
        <v>249</v>
      </c>
      <c r="B21" s="133">
        <v>9961.0200999999997</v>
      </c>
      <c r="C21" s="133">
        <v>17820.354490000002</v>
      </c>
      <c r="D21" s="133">
        <v>180.048</v>
      </c>
      <c r="E21" s="163">
        <f t="shared" si="0"/>
        <v>17640.306490000003</v>
      </c>
      <c r="F21" s="133">
        <v>527.06740149899917</v>
      </c>
      <c r="G21" s="133">
        <f t="shared" si="1"/>
        <v>177.09337309739996</v>
      </c>
      <c r="H21" s="133">
        <v>186.66489999999999</v>
      </c>
      <c r="I21" s="133">
        <v>10515.63668</v>
      </c>
    </row>
    <row r="22" spans="1:9">
      <c r="A22" s="159" t="s">
        <v>62</v>
      </c>
      <c r="B22" s="133">
        <v>221354.04509</v>
      </c>
      <c r="C22" s="133">
        <v>286891.79319000005</v>
      </c>
      <c r="D22" s="133">
        <v>1812.99773</v>
      </c>
      <c r="E22" s="163">
        <f t="shared" si="0"/>
        <v>285078.79546000005</v>
      </c>
      <c r="F22" s="133">
        <v>143.17421409089968</v>
      </c>
      <c r="G22" s="133">
        <f t="shared" si="1"/>
        <v>128.78860892019856</v>
      </c>
      <c r="H22" s="133">
        <v>1394.1441199999999</v>
      </c>
      <c r="I22" s="133">
        <v>85136.399850000031</v>
      </c>
    </row>
    <row r="23" spans="1:9" ht="25.5">
      <c r="A23" s="159" t="s">
        <v>250</v>
      </c>
      <c r="B23" s="133">
        <v>-1766.4635200000002</v>
      </c>
      <c r="C23" s="133">
        <v>5452.4409500000002</v>
      </c>
      <c r="D23" s="133">
        <v>1.746</v>
      </c>
      <c r="E23" s="163">
        <f t="shared" si="0"/>
        <v>5450.6949500000001</v>
      </c>
      <c r="F23" s="133">
        <v>94.181080148874997</v>
      </c>
      <c r="G23" s="133">
        <f t="shared" si="1"/>
        <v>-308.56538435619655</v>
      </c>
      <c r="H23" s="133">
        <v>132.65675999999999</v>
      </c>
      <c r="I23" s="133">
        <v>11165.631960000001</v>
      </c>
    </row>
    <row r="24" spans="1:9" ht="25.5">
      <c r="A24" s="159" t="s">
        <v>63</v>
      </c>
      <c r="B24" s="133">
        <v>105848.90121000007</v>
      </c>
      <c r="C24" s="133">
        <v>99976.350710000013</v>
      </c>
      <c r="D24" s="133">
        <v>8911.5396700000001</v>
      </c>
      <c r="E24" s="163">
        <f t="shared" si="0"/>
        <v>91064.811040000015</v>
      </c>
      <c r="F24" s="133">
        <v>110.4894970661019</v>
      </c>
      <c r="G24" s="133">
        <f t="shared" si="1"/>
        <v>86.032835484358017</v>
      </c>
      <c r="H24" s="133">
        <v>34354.037590000007</v>
      </c>
      <c r="I24" s="133">
        <v>80110.394159999996</v>
      </c>
    </row>
    <row r="25" spans="1:9">
      <c r="A25" s="159" t="s">
        <v>64</v>
      </c>
      <c r="B25" s="133">
        <v>83303.904620000001</v>
      </c>
      <c r="C25" s="133">
        <v>38355.504729999993</v>
      </c>
      <c r="D25" s="133">
        <v>12.159000000000001</v>
      </c>
      <c r="E25" s="163">
        <f t="shared" si="0"/>
        <v>38343.345729999994</v>
      </c>
      <c r="F25" s="133">
        <v>184.74775601052244</v>
      </c>
      <c r="G25" s="133">
        <f t="shared" si="1"/>
        <v>46.0282695089833</v>
      </c>
      <c r="H25" s="133">
        <v>1040.5557600000002</v>
      </c>
      <c r="I25" s="133">
        <v>12981.848820000001</v>
      </c>
    </row>
    <row r="26" spans="1:9">
      <c r="A26" s="159" t="s">
        <v>251</v>
      </c>
      <c r="B26" s="133">
        <v>132606.35245999999</v>
      </c>
      <c r="C26" s="133">
        <v>161828.56184000004</v>
      </c>
      <c r="D26" s="133">
        <v>25291.291120000002</v>
      </c>
      <c r="E26" s="163">
        <f t="shared" si="0"/>
        <v>136537.27072000003</v>
      </c>
      <c r="F26" s="133">
        <v>1137.136162403933</v>
      </c>
      <c r="G26" s="133">
        <f t="shared" si="1"/>
        <v>102.96435139574915</v>
      </c>
      <c r="H26" s="133">
        <v>1210.3446799999999</v>
      </c>
      <c r="I26" s="133">
        <v>51528.261740000016</v>
      </c>
    </row>
    <row r="27" spans="1:9">
      <c r="A27" s="159" t="s">
        <v>65</v>
      </c>
      <c r="B27" s="133">
        <v>2877.9717200000005</v>
      </c>
      <c r="C27" s="133">
        <v>8337.9703399999999</v>
      </c>
      <c r="D27" s="133">
        <v>201.34781000000001</v>
      </c>
      <c r="E27" s="163">
        <f t="shared" si="0"/>
        <v>8136.6225299999996</v>
      </c>
      <c r="F27" s="133">
        <v>54.816166213182811</v>
      </c>
      <c r="G27" s="133">
        <f t="shared" si="1"/>
        <v>282.72072562269648</v>
      </c>
      <c r="H27" s="133">
        <v>407.7306999999999</v>
      </c>
      <c r="I27" s="133">
        <v>12183.576770000001</v>
      </c>
    </row>
    <row r="28" spans="1:9">
      <c r="A28" s="159" t="s">
        <v>252</v>
      </c>
      <c r="B28" s="133">
        <v>198606.49063999995</v>
      </c>
      <c r="C28" s="133">
        <v>227347.42496999993</v>
      </c>
      <c r="D28" s="133">
        <v>76.707329999999999</v>
      </c>
      <c r="E28" s="163">
        <f t="shared" si="0"/>
        <v>227270.71763999993</v>
      </c>
      <c r="F28" s="133">
        <v>274.41014689215103</v>
      </c>
      <c r="G28" s="133">
        <f t="shared" si="1"/>
        <v>114.43267383036218</v>
      </c>
      <c r="H28" s="133">
        <v>2169.02133</v>
      </c>
      <c r="I28" s="133">
        <v>33215.415380000006</v>
      </c>
    </row>
    <row r="29" spans="1:9">
      <c r="A29" s="159" t="s">
        <v>66</v>
      </c>
      <c r="B29" s="133">
        <v>14427.65943</v>
      </c>
      <c r="C29" s="133">
        <v>8548.2512799999986</v>
      </c>
      <c r="D29" s="133"/>
      <c r="E29" s="163">
        <f t="shared" si="0"/>
        <v>8548.2512799999986</v>
      </c>
      <c r="F29" s="133">
        <v>123.92363774469038</v>
      </c>
      <c r="G29" s="133">
        <f t="shared" si="1"/>
        <v>59.249050904440423</v>
      </c>
      <c r="H29" s="133">
        <v>335.91308999999995</v>
      </c>
      <c r="I29" s="133">
        <v>31416.281270000003</v>
      </c>
    </row>
    <row r="30" spans="1:9" ht="25.5">
      <c r="A30" s="159" t="s">
        <v>253</v>
      </c>
      <c r="B30" s="133">
        <v>-515.14750000000004</v>
      </c>
      <c r="C30" s="133">
        <v>248.93199999999999</v>
      </c>
      <c r="D30" s="133"/>
      <c r="E30" s="163">
        <f t="shared" si="0"/>
        <v>248.93199999999999</v>
      </c>
      <c r="F30" s="133">
        <v>51.797721047594408</v>
      </c>
      <c r="G30" s="133">
        <f t="shared" si="1"/>
        <v>-48.322470748669062</v>
      </c>
      <c r="H30" s="133">
        <v>22.359770000000001</v>
      </c>
      <c r="I30" s="133">
        <v>828.08904999999993</v>
      </c>
    </row>
    <row r="31" spans="1:9">
      <c r="A31" s="159" t="s">
        <v>254</v>
      </c>
      <c r="B31" s="133">
        <v>19105.808960000002</v>
      </c>
      <c r="C31" s="133">
        <v>17422.866180000001</v>
      </c>
      <c r="D31" s="133">
        <v>5891.3604699999996</v>
      </c>
      <c r="E31" s="163">
        <f t="shared" si="0"/>
        <v>11531.505710000001</v>
      </c>
      <c r="F31" s="133">
        <v>118.90302581906963</v>
      </c>
      <c r="G31" s="133">
        <f t="shared" si="1"/>
        <v>60.356019125609428</v>
      </c>
      <c r="H31" s="133">
        <v>13.295179999999998</v>
      </c>
      <c r="I31" s="133">
        <v>19771.806710000004</v>
      </c>
    </row>
    <row r="32" spans="1:9">
      <c r="A32" s="159" t="s">
        <v>255</v>
      </c>
      <c r="B32" s="133">
        <v>26154.73129</v>
      </c>
      <c r="C32" s="133">
        <v>41677.987950000002</v>
      </c>
      <c r="D32" s="133">
        <v>3.3932600000000002</v>
      </c>
      <c r="E32" s="163">
        <f t="shared" si="0"/>
        <v>41674.594690000005</v>
      </c>
      <c r="F32" s="133">
        <v>-467.44490856084093</v>
      </c>
      <c r="G32" s="133">
        <f t="shared" si="1"/>
        <v>159.33864595249682</v>
      </c>
      <c r="H32" s="133">
        <v>9.2204099999999993</v>
      </c>
      <c r="I32" s="133">
        <v>17067.888020000006</v>
      </c>
    </row>
    <row r="33" spans="1:9">
      <c r="A33" s="159" t="s">
        <v>67</v>
      </c>
      <c r="B33" s="133">
        <v>135491.18628999995</v>
      </c>
      <c r="C33" s="133">
        <v>207434.64918999991</v>
      </c>
      <c r="D33" s="133">
        <v>3866.5431100000001</v>
      </c>
      <c r="E33" s="163">
        <f t="shared" si="0"/>
        <v>203568.10607999991</v>
      </c>
      <c r="F33" s="133">
        <v>266.11909618196546</v>
      </c>
      <c r="G33" s="133">
        <f t="shared" si="1"/>
        <v>150.24453741536431</v>
      </c>
      <c r="H33" s="133">
        <v>6740.2788600000003</v>
      </c>
      <c r="I33" s="133">
        <v>126275.21523999999</v>
      </c>
    </row>
    <row r="34" spans="1:9">
      <c r="A34" s="159" t="s">
        <v>256</v>
      </c>
      <c r="B34" s="133">
        <v>1263.30618</v>
      </c>
      <c r="C34" s="133">
        <v>6336.3833800000002</v>
      </c>
      <c r="D34" s="133">
        <v>308.7568</v>
      </c>
      <c r="E34" s="163">
        <f t="shared" si="0"/>
        <v>6027.6265800000001</v>
      </c>
      <c r="F34" s="133">
        <v>413.90691861151282</v>
      </c>
      <c r="G34" s="133">
        <f t="shared" si="1"/>
        <v>477.13109263820746</v>
      </c>
      <c r="H34" s="133">
        <v>47.392969999999998</v>
      </c>
      <c r="I34" s="133">
        <v>7817.1747299999988</v>
      </c>
    </row>
    <row r="35" spans="1:9">
      <c r="A35" s="159" t="s">
        <v>68</v>
      </c>
      <c r="B35" s="133">
        <v>470611.24862999999</v>
      </c>
      <c r="C35" s="133">
        <v>422491.26196000009</v>
      </c>
      <c r="D35" s="133">
        <v>7586.7339399999992</v>
      </c>
      <c r="E35" s="163">
        <f t="shared" si="0"/>
        <v>414904.52802000009</v>
      </c>
      <c r="F35" s="133">
        <v>55.857875005101945</v>
      </c>
      <c r="G35" s="133">
        <f t="shared" si="1"/>
        <v>88.162900744049765</v>
      </c>
      <c r="H35" s="133">
        <v>3402.4916900000003</v>
      </c>
      <c r="I35" s="133">
        <v>25742.309839999991</v>
      </c>
    </row>
    <row r="36" spans="1:9">
      <c r="A36" s="159" t="s">
        <v>257</v>
      </c>
      <c r="B36" s="133">
        <v>71705.574039999978</v>
      </c>
      <c r="C36" s="133">
        <v>91985.626439999978</v>
      </c>
      <c r="D36" s="133">
        <v>-799.50943999999993</v>
      </c>
      <c r="E36" s="163">
        <f t="shared" si="0"/>
        <v>92785.135879999973</v>
      </c>
      <c r="F36" s="133">
        <v>97.110310031565817</v>
      </c>
      <c r="G36" s="133">
        <f t="shared" si="1"/>
        <v>129.39738245208252</v>
      </c>
      <c r="H36" s="133">
        <v>2177.6606999999999</v>
      </c>
      <c r="I36" s="133">
        <v>60757.910409999989</v>
      </c>
    </row>
    <row r="37" spans="1:9">
      <c r="A37" s="159" t="s">
        <v>258</v>
      </c>
      <c r="B37" s="133">
        <v>2761.3409900000001</v>
      </c>
      <c r="C37" s="133">
        <v>3817.37212</v>
      </c>
      <c r="D37" s="133">
        <v>8125.2330000000002</v>
      </c>
      <c r="E37" s="163">
        <f t="shared" si="0"/>
        <v>-4307.8608800000002</v>
      </c>
      <c r="F37" s="133">
        <v>-506.77370336443204</v>
      </c>
      <c r="G37" s="133">
        <f t="shared" si="1"/>
        <v>-156.00611788260167</v>
      </c>
      <c r="H37" s="133">
        <v>20.45016</v>
      </c>
      <c r="I37" s="133">
        <v>2970.1750300000003</v>
      </c>
    </row>
    <row r="38" spans="1:9">
      <c r="A38" s="159" t="s">
        <v>259</v>
      </c>
      <c r="B38" s="133">
        <v>-169.59520000000003</v>
      </c>
      <c r="C38" s="133">
        <v>2315.1092999999996</v>
      </c>
      <c r="D38" s="133">
        <v>5.2260000000000001E-2</v>
      </c>
      <c r="E38" s="163">
        <f t="shared" si="0"/>
        <v>2315.0570399999997</v>
      </c>
      <c r="F38" s="133">
        <v>317.37264804044497</v>
      </c>
      <c r="G38" s="133">
        <f t="shared" si="1"/>
        <v>-1365.048680623036</v>
      </c>
      <c r="H38" s="133">
        <v>17.68721</v>
      </c>
      <c r="I38" s="133">
        <v>2854.6496899999997</v>
      </c>
    </row>
    <row r="39" spans="1:9">
      <c r="A39" s="159" t="s">
        <v>260</v>
      </c>
      <c r="B39" s="133">
        <v>42650.988809999981</v>
      </c>
      <c r="C39" s="133">
        <v>40581.579189999997</v>
      </c>
      <c r="D39" s="133">
        <v>4361.1595099999995</v>
      </c>
      <c r="E39" s="163">
        <f t="shared" si="0"/>
        <v>36220.419679999999</v>
      </c>
      <c r="F39" s="133">
        <v>304.10772162605991</v>
      </c>
      <c r="G39" s="133">
        <f t="shared" si="1"/>
        <v>84.92281349291423</v>
      </c>
      <c r="H39" s="133">
        <v>373.51855999999992</v>
      </c>
      <c r="I39" s="133">
        <v>5046.967819999998</v>
      </c>
    </row>
    <row r="40" spans="1:9">
      <c r="A40" s="192" t="s">
        <v>261</v>
      </c>
      <c r="B40" s="193">
        <v>7720.7665900000002</v>
      </c>
      <c r="C40" s="193">
        <v>10914.89754</v>
      </c>
      <c r="D40" s="193">
        <v>700.28200000000004</v>
      </c>
      <c r="E40" s="193">
        <f t="shared" si="0"/>
        <v>10214.615540000001</v>
      </c>
      <c r="F40" s="193">
        <v>124.1670750263999</v>
      </c>
      <c r="G40" s="193">
        <f t="shared" si="1"/>
        <v>132.30053545758079</v>
      </c>
      <c r="H40" s="193">
        <v>12662.630559999998</v>
      </c>
      <c r="I40" s="193">
        <v>11917.744770000001</v>
      </c>
    </row>
    <row r="41" spans="1:9">
      <c r="A41" s="159" t="s">
        <v>70</v>
      </c>
      <c r="B41" s="133">
        <v>54486.983800000002</v>
      </c>
      <c r="C41" s="133">
        <v>69115.26917</v>
      </c>
      <c r="D41" s="133">
        <v>778.21086000000003</v>
      </c>
      <c r="E41" s="163">
        <f t="shared" si="0"/>
        <v>68337.058309999993</v>
      </c>
      <c r="F41" s="133">
        <v>119.69005211961809</v>
      </c>
      <c r="G41" s="133">
        <f t="shared" si="1"/>
        <v>125.41905156805538</v>
      </c>
      <c r="H41" s="133">
        <v>5976.642890000001</v>
      </c>
      <c r="I41" s="133">
        <v>41422.845959999991</v>
      </c>
    </row>
    <row r="42" spans="1:9">
      <c r="A42" s="159" t="s">
        <v>71</v>
      </c>
      <c r="B42" s="133">
        <v>1517489.7740400003</v>
      </c>
      <c r="C42" s="133">
        <v>1932476.7763399999</v>
      </c>
      <c r="D42" s="133">
        <v>405657.60832</v>
      </c>
      <c r="E42" s="163">
        <f t="shared" si="0"/>
        <v>1526819.1680199997</v>
      </c>
      <c r="F42" s="133">
        <v>72.65655935212645</v>
      </c>
      <c r="G42" s="133">
        <f t="shared" si="1"/>
        <v>100.61479122558842</v>
      </c>
      <c r="H42" s="133">
        <v>10583.963950000007</v>
      </c>
      <c r="I42" s="133">
        <v>115202.72076</v>
      </c>
    </row>
    <row r="43" spans="1:9">
      <c r="A43" s="159" t="s">
        <v>69</v>
      </c>
      <c r="B43" s="133">
        <v>7178267.4186100047</v>
      </c>
      <c r="C43" s="133">
        <v>7816130.578499997</v>
      </c>
      <c r="D43" s="133">
        <v>296554.14970999997</v>
      </c>
      <c r="E43" s="163">
        <f>C43-D43</f>
        <v>7519576.4287899975</v>
      </c>
      <c r="F43" s="133">
        <v>100.32921633012788</v>
      </c>
      <c r="G43" s="133">
        <f t="shared" si="1"/>
        <v>104.7547547378234</v>
      </c>
      <c r="H43" s="133">
        <v>469476.41517999978</v>
      </c>
      <c r="I43" s="133">
        <v>2772266.5176499989</v>
      </c>
    </row>
  </sheetData>
  <mergeCells count="1">
    <mergeCell ref="B7:I7"/>
  </mergeCells>
  <pageMargins left="0.70866141732283472" right="0.70866141732283472" top="0.74803149606299213" bottom="0.74803149606299213" header="0.31496062992125984" footer="0.31496062992125984"/>
  <pageSetup paperSize="9" scale="9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СФБ </vt:lpstr>
      <vt:lpstr>Прибыль</vt:lpstr>
      <vt:lpstr>НДФЛ</vt:lpstr>
      <vt:lpstr>Акциз</vt:lpstr>
      <vt:lpstr>по предприятиям!</vt:lpstr>
      <vt:lpstr>СФБ-2018</vt:lpstr>
      <vt:lpstr>Налогооблагаемая прибыль-2019</vt:lpstr>
      <vt:lpstr>акциз 2019</vt:lpstr>
      <vt:lpstr>налог на прибыль 05-2019</vt:lpstr>
      <vt:lpstr>'СФБ '!Заголовки_для_печати</vt:lpstr>
      <vt:lpstr>'Налогооблагаемая прибыль-2019'!Область_печати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Внукова Инна Викторовна</cp:lastModifiedBy>
  <cp:lastPrinted>2019-08-20T05:12:50Z</cp:lastPrinted>
  <dcterms:created xsi:type="dcterms:W3CDTF">2001-05-23T09:58:55Z</dcterms:created>
  <dcterms:modified xsi:type="dcterms:W3CDTF">2019-08-20T07:50:53Z</dcterms:modified>
</cp:coreProperties>
</file>