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мышленность\"/>
    </mc:Choice>
  </mc:AlternateContent>
  <bookViews>
    <workbookView xWindow="480" yWindow="630" windowWidth="14715" windowHeight="8190" firstSheet="3" activeTab="3"/>
  </bookViews>
  <sheets>
    <sheet name="форма для предприятий " sheetId="4" r:id="rId1"/>
    <sheet name="расчет прибыли по предприятиям" sheetId="5" r:id="rId2"/>
    <sheet name="расчет темпов по предприятиям" sheetId="6" r:id="rId3"/>
    <sheet name="форма для всех_сводная" sheetId="11" r:id="rId4"/>
    <sheet name="расчет прибыли-сводная" sheetId="12" r:id="rId5"/>
    <sheet name="расчет темпов - сводная" sheetId="13" r:id="rId6"/>
    <sheet name="форма для филиалов " sheetId="7" r:id="rId7"/>
    <sheet name="Дефляторы" sheetId="16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f2007" localSheetId="7">#REF!</definedName>
    <definedName name="_inf2007" localSheetId="1">#REF!</definedName>
    <definedName name="_inf2007" localSheetId="4">#REF!</definedName>
    <definedName name="_inf2007" localSheetId="5">#REF!</definedName>
    <definedName name="_inf2007" localSheetId="2">#REF!</definedName>
    <definedName name="_inf2007" localSheetId="3">#REF!</definedName>
    <definedName name="_inf2007">#REF!</definedName>
    <definedName name="_inf2008" localSheetId="7">#REF!</definedName>
    <definedName name="_inf2008" localSheetId="1">#REF!</definedName>
    <definedName name="_inf2008" localSheetId="4">#REF!</definedName>
    <definedName name="_inf2008" localSheetId="5">#REF!</definedName>
    <definedName name="_inf2008" localSheetId="2">#REF!</definedName>
    <definedName name="_inf2008" localSheetId="3">#REF!</definedName>
    <definedName name="_inf2008">#REF!</definedName>
    <definedName name="_inf2009" localSheetId="7">#REF!</definedName>
    <definedName name="_inf2009" localSheetId="1">#REF!</definedName>
    <definedName name="_inf2009" localSheetId="4">#REF!</definedName>
    <definedName name="_inf2009" localSheetId="5">#REF!</definedName>
    <definedName name="_inf2009" localSheetId="2">#REF!</definedName>
    <definedName name="_inf2009" localSheetId="3">#REF!</definedName>
    <definedName name="_inf2009">#REF!</definedName>
    <definedName name="_inf2010" localSheetId="7">#REF!</definedName>
    <definedName name="_inf2010" localSheetId="1">#REF!</definedName>
    <definedName name="_inf2010" localSheetId="4">#REF!</definedName>
    <definedName name="_inf2010" localSheetId="5">#REF!</definedName>
    <definedName name="_inf2010" localSheetId="2">#REF!</definedName>
    <definedName name="_inf2010" localSheetId="3">#REF!</definedName>
    <definedName name="_inf2010">#REF!</definedName>
    <definedName name="_inf2011" localSheetId="7">#REF!</definedName>
    <definedName name="_inf2011" localSheetId="1">#REF!</definedName>
    <definedName name="_inf2011" localSheetId="4">#REF!</definedName>
    <definedName name="_inf2011" localSheetId="5">#REF!</definedName>
    <definedName name="_inf2011" localSheetId="2">#REF!</definedName>
    <definedName name="_inf2011" localSheetId="3">#REF!</definedName>
    <definedName name="_inf2011">#REF!</definedName>
    <definedName name="_inf2012" localSheetId="7">#REF!</definedName>
    <definedName name="_inf2012" localSheetId="1">#REF!</definedName>
    <definedName name="_inf2012" localSheetId="4">#REF!</definedName>
    <definedName name="_inf2012" localSheetId="5">#REF!</definedName>
    <definedName name="_inf2012" localSheetId="2">#REF!</definedName>
    <definedName name="_inf2012" localSheetId="3">#REF!</definedName>
    <definedName name="_inf2012">#REF!</definedName>
    <definedName name="_inf2013" localSheetId="7">#REF!</definedName>
    <definedName name="_inf2013" localSheetId="1">#REF!</definedName>
    <definedName name="_inf2013" localSheetId="4">#REF!</definedName>
    <definedName name="_inf2013" localSheetId="5">#REF!</definedName>
    <definedName name="_inf2013" localSheetId="2">#REF!</definedName>
    <definedName name="_inf2013" localSheetId="3">#REF!</definedName>
    <definedName name="_inf2013">#REF!</definedName>
    <definedName name="_inf2014" localSheetId="7">#REF!</definedName>
    <definedName name="_inf2014" localSheetId="1">#REF!</definedName>
    <definedName name="_inf2014" localSheetId="4">#REF!</definedName>
    <definedName name="_inf2014" localSheetId="5">#REF!</definedName>
    <definedName name="_inf2014" localSheetId="2">#REF!</definedName>
    <definedName name="_inf2014" localSheetId="3">#REF!</definedName>
    <definedName name="_inf2014">#REF!</definedName>
    <definedName name="_inf2015" localSheetId="7">#REF!</definedName>
    <definedName name="_inf2015" localSheetId="1">#REF!</definedName>
    <definedName name="_inf2015" localSheetId="4">#REF!</definedName>
    <definedName name="_inf2015" localSheetId="5">#REF!</definedName>
    <definedName name="_inf2015" localSheetId="2">#REF!</definedName>
    <definedName name="_inf2015" localSheetId="3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 localSheetId="7">'[4]Огл. Графиков'!$B$2:$B$31</definedName>
    <definedName name="title">'[5]Огл. Графиков'!$B$2:$B$31</definedName>
    <definedName name="Z_01CA8EBB_0C4C_4010_811F_073E57232CD7_.wvu.FilterData" localSheetId="7" hidden="1">Дефляторы!$A$6:$A$12</definedName>
    <definedName name="Z_0ED5301B_3B9B_4028_A009_D402EF13F98D_.wvu.FilterData" localSheetId="7" hidden="1">Дефляторы!$A$6:$A$11</definedName>
    <definedName name="Z_13B89219_28C6_4883_87AC_E0D1795AD51D_.wvu.FilterData" localSheetId="7" hidden="1">Дефляторы!$A$6:$A$11</definedName>
    <definedName name="Z_268023C0_9BC0_40EB_A535_38BF110897FA_.wvu.FilterData" localSheetId="7" hidden="1">Дефляторы!$A$6:$A$11</definedName>
    <definedName name="Z_3DEEBB3D_1270_47DE_834F_86032DB959D9_.wvu.FilterData" localSheetId="7" hidden="1">Дефляторы!$A$6:$A$11</definedName>
    <definedName name="Z_4E2D07F0_76DB_4630_BC1D_F4D5A502B378_.wvu.FilterData" localSheetId="7" hidden="1">Дефляторы!$A$6:$A$11</definedName>
    <definedName name="Z_572ABAB9_340C_418A_A9AD_B19F14213DA2_.wvu.FilterData" localSheetId="7" hidden="1">Дефляторы!$A$6:$A$11</definedName>
    <definedName name="Z_ABD7BA35_04E1_43E0_AC75_033C3CA6FF3C_.wvu.Cols" localSheetId="7" hidden="1">Дефляторы!#REF!,Дефляторы!#REF!</definedName>
    <definedName name="Z_ABD7BA35_04E1_43E0_AC75_033C3CA6FF3C_.wvu.FilterData" localSheetId="7" hidden="1">Дефляторы!$A$6:$A$11</definedName>
    <definedName name="Z_ABD7BA35_04E1_43E0_AC75_033C3CA6FF3C_.wvu.PrintArea" localSheetId="7" hidden="1">Дефляторы!$A$6:$F$11</definedName>
    <definedName name="Z_C73CA27E_77B2_422A_A773_B235904BACA3_.wvu.Cols" localSheetId="7" hidden="1">Дефляторы!#REF!,Дефляторы!#REF!</definedName>
    <definedName name="Z_C73CA27E_77B2_422A_A773_B235904BACA3_.wvu.FilterData" localSheetId="7" hidden="1">Дефляторы!$A$6:$A$11</definedName>
    <definedName name="Z_C73CA27E_77B2_422A_A773_B235904BACA3_.wvu.PrintArea" localSheetId="7" hidden="1">Дефляторы!$A$6:$F$11</definedName>
    <definedName name="Z_D49940EF_113F_4789_B6E7_8353B816853A_.wvu.Cols" localSheetId="7" hidden="1">Дефляторы!#REF!,Дефляторы!#REF!</definedName>
    <definedName name="Z_D49940EF_113F_4789_B6E7_8353B816853A_.wvu.FilterData" localSheetId="7" hidden="1">Дефляторы!$A$6:$A$11</definedName>
    <definedName name="Z_D49940EF_113F_4789_B6E7_8353B816853A_.wvu.PrintArea" localSheetId="7" hidden="1">Дефляторы!$A$6:$F$11</definedName>
    <definedName name="Z_DCC68DFC_E4AF_484C_822A_D560C6D52926_.wvu.FilterData" localSheetId="7" hidden="1">Дефляторы!$A$6:$A$11</definedName>
    <definedName name="Z_E55F6B6A_DBD3_4117_B149_A082390B8D13_.wvu.Cols" localSheetId="7" hidden="1">Дефляторы!#REF!,Дефляторы!#REF!</definedName>
    <definedName name="Z_E55F6B6A_DBD3_4117_B149_A082390B8D13_.wvu.FilterData" localSheetId="7" hidden="1">Дефляторы!$A$6:$A$11</definedName>
    <definedName name="Z_E55F6B6A_DBD3_4117_B149_A082390B8D13_.wvu.PrintArea" localSheetId="7" hidden="1">Дефляторы!$A$6:$F$11</definedName>
    <definedName name="Z_E9547856_3045_49CA_B3C7_618D2DA21087_.wvu.FilterData" localSheetId="7" hidden="1">Дефляторы!$A$6:$A$11</definedName>
    <definedName name="Z_E9D4ABE5_580B_4EA1_8057_CB16EE65A5F9_.wvu.FilterData" localSheetId="7" hidden="1">Дефляторы!$A$6:$A$11</definedName>
    <definedName name="Z_F49A5623_9435_4BAA_98DE_EAAB0061DE16_.wvu.FilterData" localSheetId="7" hidden="1">Дефляторы!$A$6:$A$11</definedName>
    <definedName name="Вып_ОФ_с_пц" localSheetId="7">[4]рабочий!$Y$202:$AP$224</definedName>
    <definedName name="Вып_ОФ_с_пц">[5]рабочий!$Y$202:$AP$224</definedName>
    <definedName name="Вып_с_новых_ОФ" localSheetId="7">[4]рабочий!$Y$277:$AP$299</definedName>
    <definedName name="Вып_с_новых_ОФ">[5]рабочий!$Y$277:$AP$299</definedName>
    <definedName name="Выход">[6]Управление!$AF$20</definedName>
    <definedName name="год1">#REF!</definedName>
    <definedName name="График">"Диагр. 4"</definedName>
    <definedName name="д" localSheetId="4">#REF!</definedName>
    <definedName name="д" localSheetId="5">#REF!</definedName>
    <definedName name="д" localSheetId="3">#REF!</definedName>
    <definedName name="д">#REF!</definedName>
    <definedName name="Дефл_ц_пред_год" localSheetId="7">'[4]Текущие цены'!$AT$36:$BK$58</definedName>
    <definedName name="Дефл_ц_пред_год">'[5]Текущие цены'!$AT$36:$BK$58</definedName>
    <definedName name="Дефлятор_годовой" localSheetId="7">'[4]Текущие цены'!$Y$4:$AP$27</definedName>
    <definedName name="Дефлятор_годовой">'[5]Текущие цены'!$Y$4:$AP$27</definedName>
    <definedName name="Дефлятор_цепной" localSheetId="7">'[4]Текущие цены'!$Y$36:$AP$58</definedName>
    <definedName name="Дефлятор_цепной">'[5]Текущие цены'!$Y$36:$AP$58</definedName>
    <definedName name="_xlnm.Print_Titles" localSheetId="7">Дефляторы!$6:$7</definedName>
    <definedName name="_xlnm.Print_Titles" localSheetId="1">'расчет прибыли по предприятиям'!$7:$8</definedName>
    <definedName name="_xlnm.Print_Titles" localSheetId="0">'форма для предприятий '!$12:$14</definedName>
    <definedName name="_xlnm.Print_Titles" localSheetId="6">'форма для филиалов '!$12:$14</definedName>
    <definedName name="новые_ОФ_2003" localSheetId="7">[4]рабочий!$F$305:$W$327</definedName>
    <definedName name="новые_ОФ_2003">[5]рабочий!$F$305:$W$327</definedName>
    <definedName name="новые_ОФ_2004" localSheetId="7">[4]рабочий!$F$335:$W$357</definedName>
    <definedName name="новые_ОФ_2004">[5]рабочий!$F$335:$W$357</definedName>
    <definedName name="новые_ОФ_а_всего" localSheetId="7">[4]рабочий!$F$767:$V$789</definedName>
    <definedName name="новые_ОФ_а_всего">[5]рабочий!$F$767:$V$789</definedName>
    <definedName name="новые_ОФ_всего" localSheetId="7">[4]рабочий!$F$1331:$V$1353</definedName>
    <definedName name="новые_ОФ_всего">[5]рабочий!$F$1331:$V$1353</definedName>
    <definedName name="новые_ОФ_п_всего" localSheetId="7">[4]рабочий!$F$1293:$V$1315</definedName>
    <definedName name="новые_ОФ_п_всего">[5]рабочий!$F$1293:$V$1315</definedName>
    <definedName name="_xlnm.Print_Area" localSheetId="7">Дефляторы!$A$1:$F$12</definedName>
    <definedName name="_xlnm.Print_Area" localSheetId="3">'форма для всех_сводная'!$A$1:$K$89</definedName>
    <definedName name="_xlnm.Print_Area" localSheetId="0">'форма для предприятий '!$A$1:$K$313</definedName>
    <definedName name="_xlnm.Print_Area" localSheetId="6">'форма для филиалов '!$A$1:$K$50</definedName>
    <definedName name="окраска_05" localSheetId="7">[4]окраска!$C$7:$Z$30</definedName>
    <definedName name="окраска_05">[5]окраска!$C$7:$Z$30</definedName>
    <definedName name="окраска_06" localSheetId="7">[4]окраска!$C$35:$Z$58</definedName>
    <definedName name="окраска_06">[5]окраска!$C$35:$Z$58</definedName>
    <definedName name="окраска_07" localSheetId="7">[4]окраска!$C$63:$Z$86</definedName>
    <definedName name="окраска_07">[5]окраска!$C$63:$Z$86</definedName>
    <definedName name="окраска_08" localSheetId="7">[4]окраска!$C$91:$Z$114</definedName>
    <definedName name="окраска_08">[5]окраска!$C$91:$Z$114</definedName>
    <definedName name="окраска_09" localSheetId="7">[4]окраска!$C$119:$Z$142</definedName>
    <definedName name="окраска_09">[5]окраска!$C$119:$Z$142</definedName>
    <definedName name="окраска_10" localSheetId="7">[4]окраска!$C$147:$Z$170</definedName>
    <definedName name="окраска_10">[5]окраска!$C$147:$Z$170</definedName>
    <definedName name="окраска_11" localSheetId="7">[4]окраска!$C$175:$Z$198</definedName>
    <definedName name="окраска_11">[5]окраска!$C$175:$Z$198</definedName>
    <definedName name="окраска_12" localSheetId="7">[4]окраска!$C$203:$Z$226</definedName>
    <definedName name="окраска_12">[5]окраска!$C$203:$Z$226</definedName>
    <definedName name="окраска_13" localSheetId="7">[4]окраска!$C$231:$Z$254</definedName>
    <definedName name="окраска_13">[5]окраска!$C$231:$Z$254</definedName>
    <definedName name="окраска_14" localSheetId="7">[4]окраска!$C$259:$Z$282</definedName>
    <definedName name="окраска_14">[5]окраска!$C$259:$Z$282</definedName>
    <definedName name="окраска_15" localSheetId="7">[4]окраска!$C$287:$Z$310</definedName>
    <definedName name="окраска_15">[5]окраска!$C$287:$Z$310</definedName>
    <definedName name="ОФ_а_с_пц" localSheetId="7">[4]рабочий!$CI$121:$CY$143</definedName>
    <definedName name="ОФ_а_с_пц">[5]рабочий!$CI$121:$CY$143</definedName>
    <definedName name="ПОКАЗАТЕЛИ_ДОЛГОСР.ПРОГНОЗА" localSheetId="7">'[7]2002(v2)'!#REF!</definedName>
    <definedName name="ПОКАЗАТЕЛИ_ДОЛГОСР.ПРОГНОЗА" localSheetId="1">'[8]2002(v2)'!#REF!</definedName>
    <definedName name="ПОКАЗАТЕЛИ_ДОЛГОСР.ПРОГНОЗА" localSheetId="4">'[8]2002(v2)'!#REF!</definedName>
    <definedName name="ПОКАЗАТЕЛИ_ДОЛГОСР.ПРОГНОЗА" localSheetId="2">'[8]2002(v2)'!#REF!</definedName>
    <definedName name="ПОКАЗАТЕЛИ_ДОЛГОСР.ПРОГНОЗА" localSheetId="3">'[8]2002(v2)'!#REF!</definedName>
    <definedName name="ПОКАЗАТЕЛИ_ДОЛГОСР.ПРОГНОЗА">'[8]2002(v2)'!#REF!</definedName>
    <definedName name="приб">[9]Управление!$AE$20</definedName>
    <definedName name="прибвб2">[9]Управление!$AF$20</definedName>
    <definedName name="Прогноз_Вып_пц" localSheetId="7">[4]рабочий!$Y$240:$AP$262</definedName>
    <definedName name="Прогноз_Вып_пц">[5]рабочий!$Y$240:$AP$262</definedName>
    <definedName name="суда">[3]!суда</definedName>
    <definedName name="фо_а_н_пц" localSheetId="7">[4]рабочий!$AR$240:$BI$263</definedName>
    <definedName name="фо_а_н_пц">[5]рабочий!$AR$240:$BI$263</definedName>
    <definedName name="фо_а_с_пц" localSheetId="7">[4]рабочий!$AS$202:$BI$224</definedName>
    <definedName name="фо_а_с_пц">[5]рабочий!$AS$202:$BI$224</definedName>
    <definedName name="фо_н_03" localSheetId="7">[4]рабочий!$X$305:$X$327</definedName>
    <definedName name="фо_н_03">[5]рабочий!$X$305:$X$327</definedName>
    <definedName name="фо_н_04" localSheetId="7">[4]рабочий!$X$335:$X$357</definedName>
    <definedName name="фо_н_04">[5]рабочий!$X$335:$X$357</definedName>
    <definedName name="ыяпр">[3]!ыяпр</definedName>
  </definedNames>
  <calcPr calcId="152511"/>
</workbook>
</file>

<file path=xl/calcChain.xml><?xml version="1.0" encoding="utf-8"?>
<calcChain xmlns="http://schemas.openxmlformats.org/spreadsheetml/2006/main">
  <c r="G167" i="4" l="1"/>
  <c r="H167" i="4"/>
  <c r="I167" i="4"/>
  <c r="J167" i="4"/>
  <c r="K167" i="4"/>
  <c r="F167" i="4"/>
  <c r="G106" i="4"/>
  <c r="H106" i="4"/>
  <c r="I106" i="4"/>
  <c r="J106" i="4"/>
  <c r="K106" i="4"/>
  <c r="F106" i="4"/>
  <c r="G41" i="4"/>
  <c r="H41" i="4"/>
  <c r="I41" i="4"/>
  <c r="J41" i="4"/>
  <c r="K41" i="4"/>
  <c r="F41" i="4"/>
  <c r="G220" i="4" l="1"/>
  <c r="H220" i="4"/>
  <c r="F220" i="4"/>
  <c r="G214" i="4"/>
  <c r="H214" i="4"/>
  <c r="G57" i="11"/>
  <c r="K57" i="11"/>
  <c r="E57" i="11"/>
  <c r="G15" i="11"/>
  <c r="H15" i="11"/>
  <c r="K241" i="4"/>
  <c r="J241" i="4"/>
  <c r="J57" i="11" s="1"/>
  <c r="I241" i="4"/>
  <c r="I57" i="11" s="1"/>
  <c r="H241" i="4"/>
  <c r="H57" i="11" s="1"/>
  <c r="G241" i="4"/>
  <c r="F241" i="4"/>
  <c r="F57" i="11" s="1"/>
  <c r="L173" i="6"/>
  <c r="I173" i="6"/>
  <c r="F173" i="6"/>
  <c r="L163" i="6"/>
  <c r="I163" i="6"/>
  <c r="F163" i="6"/>
  <c r="L153" i="6"/>
  <c r="F153" i="6"/>
  <c r="I153" i="6"/>
  <c r="G72" i="11" l="1"/>
  <c r="H72" i="11"/>
  <c r="I72" i="11"/>
  <c r="J72" i="11"/>
  <c r="K72" i="11"/>
  <c r="F72" i="11"/>
  <c r="G71" i="11"/>
  <c r="H71" i="11"/>
  <c r="I71" i="11"/>
  <c r="J71" i="11"/>
  <c r="K71" i="11"/>
  <c r="F71" i="11"/>
  <c r="I58" i="11"/>
  <c r="H59" i="11"/>
  <c r="G60" i="11"/>
  <c r="K60" i="11"/>
  <c r="I61" i="11"/>
  <c r="H62" i="11"/>
  <c r="I62" i="11"/>
  <c r="H63" i="11"/>
  <c r="G64" i="11"/>
  <c r="K64" i="11"/>
  <c r="I65" i="11"/>
  <c r="H66" i="11"/>
  <c r="I66" i="11"/>
  <c r="H67" i="11"/>
  <c r="G68" i="11"/>
  <c r="K68" i="11"/>
  <c r="I69" i="11"/>
  <c r="H70" i="11"/>
  <c r="I70" i="11"/>
  <c r="F59" i="11"/>
  <c r="F60" i="11"/>
  <c r="F63" i="11"/>
  <c r="F64" i="11"/>
  <c r="F67" i="11"/>
  <c r="F68" i="11"/>
  <c r="J56" i="11"/>
  <c r="G55" i="11"/>
  <c r="I55" i="11"/>
  <c r="I35" i="13"/>
  <c r="K34" i="13"/>
  <c r="G34" i="13"/>
  <c r="E35" i="13"/>
  <c r="D16" i="12"/>
  <c r="E16" i="12"/>
  <c r="F16" i="12"/>
  <c r="G16" i="12"/>
  <c r="H16" i="12"/>
  <c r="C16" i="12"/>
  <c r="D18" i="12"/>
  <c r="E18" i="12"/>
  <c r="F18" i="12"/>
  <c r="G18" i="12"/>
  <c r="H18" i="12"/>
  <c r="C18" i="12"/>
  <c r="D14" i="12"/>
  <c r="E14" i="12"/>
  <c r="F14" i="12"/>
  <c r="G14" i="12"/>
  <c r="H14" i="12"/>
  <c r="C14" i="12"/>
  <c r="D13" i="12"/>
  <c r="E13" i="12"/>
  <c r="F13" i="12"/>
  <c r="G13" i="12"/>
  <c r="H13" i="12"/>
  <c r="C13" i="12"/>
  <c r="G38" i="11"/>
  <c r="H38" i="11"/>
  <c r="F38" i="11"/>
  <c r="G27" i="4"/>
  <c r="H27" i="4"/>
  <c r="K47" i="4"/>
  <c r="K46" i="4" s="1"/>
  <c r="J47" i="4"/>
  <c r="J55" i="11" s="1"/>
  <c r="I47" i="4"/>
  <c r="I46" i="4" s="1"/>
  <c r="H47" i="4"/>
  <c r="H46" i="4" s="1"/>
  <c r="G46" i="4"/>
  <c r="J46" i="4"/>
  <c r="F47" i="4"/>
  <c r="F55" i="11" s="1"/>
  <c r="G31" i="11"/>
  <c r="H31" i="11"/>
  <c r="F31" i="11"/>
  <c r="G53" i="11"/>
  <c r="H53" i="11"/>
  <c r="I53" i="11"/>
  <c r="J53" i="11"/>
  <c r="K53" i="11"/>
  <c r="G52" i="11"/>
  <c r="H52" i="11"/>
  <c r="I52" i="11"/>
  <c r="J52" i="11"/>
  <c r="K52" i="11"/>
  <c r="F52" i="11"/>
  <c r="F53" i="11"/>
  <c r="G51" i="11"/>
  <c r="H51" i="11"/>
  <c r="I51" i="11"/>
  <c r="J51" i="11"/>
  <c r="K51" i="11"/>
  <c r="F51" i="11"/>
  <c r="G50" i="11"/>
  <c r="H50" i="11"/>
  <c r="I50" i="11"/>
  <c r="J50" i="11"/>
  <c r="K50" i="11"/>
  <c r="G49" i="11"/>
  <c r="H49" i="11"/>
  <c r="I49" i="11"/>
  <c r="J49" i="11"/>
  <c r="K49" i="11"/>
  <c r="G48" i="11"/>
  <c r="H48" i="11"/>
  <c r="I48" i="11"/>
  <c r="J48" i="11"/>
  <c r="K48" i="11"/>
  <c r="G47" i="11"/>
  <c r="H47" i="11"/>
  <c r="I47" i="11"/>
  <c r="J47" i="11"/>
  <c r="K47" i="11"/>
  <c r="G46" i="11"/>
  <c r="H46" i="11"/>
  <c r="H42" i="11" s="1"/>
  <c r="I46" i="11"/>
  <c r="G45" i="11"/>
  <c r="H45" i="11"/>
  <c r="I45" i="11"/>
  <c r="J45" i="11"/>
  <c r="K45" i="11"/>
  <c r="F45" i="11"/>
  <c r="F46" i="11"/>
  <c r="F47" i="11"/>
  <c r="F48" i="11"/>
  <c r="F49" i="11"/>
  <c r="F50" i="11"/>
  <c r="G41" i="11"/>
  <c r="H41" i="11"/>
  <c r="I41" i="11"/>
  <c r="J41" i="11"/>
  <c r="K41" i="11"/>
  <c r="F41" i="11"/>
  <c r="F214" i="4"/>
  <c r="K240" i="4"/>
  <c r="K56" i="11" s="1"/>
  <c r="J240" i="4"/>
  <c r="I240" i="4"/>
  <c r="I56" i="11" s="1"/>
  <c r="H240" i="4"/>
  <c r="H56" i="11" s="1"/>
  <c r="G240" i="4"/>
  <c r="G56" i="11" s="1"/>
  <c r="F240" i="4"/>
  <c r="F56" i="11" s="1"/>
  <c r="G234" i="4"/>
  <c r="H234" i="4"/>
  <c r="I234" i="4"/>
  <c r="J234" i="4"/>
  <c r="K234" i="4"/>
  <c r="F234" i="4"/>
  <c r="L172" i="6"/>
  <c r="I172" i="6"/>
  <c r="I176" i="6" s="1"/>
  <c r="F172" i="6"/>
  <c r="L162" i="6"/>
  <c r="L166" i="6" s="1"/>
  <c r="I162" i="6"/>
  <c r="F162" i="6"/>
  <c r="F166" i="6" s="1"/>
  <c r="G226" i="4"/>
  <c r="H226" i="4"/>
  <c r="I226" i="4"/>
  <c r="J226" i="4"/>
  <c r="K226" i="4"/>
  <c r="F226" i="4"/>
  <c r="I225" i="4"/>
  <c r="J225" i="4" s="1"/>
  <c r="K225" i="4" s="1"/>
  <c r="K174" i="4"/>
  <c r="K59" i="11" s="1"/>
  <c r="K175" i="4"/>
  <c r="K176" i="4"/>
  <c r="K61" i="11" s="1"/>
  <c r="K177" i="4"/>
  <c r="K62" i="11" s="1"/>
  <c r="K178" i="4"/>
  <c r="K63" i="11" s="1"/>
  <c r="K179" i="4"/>
  <c r="K180" i="4"/>
  <c r="K65" i="11" s="1"/>
  <c r="K181" i="4"/>
  <c r="K66" i="11" s="1"/>
  <c r="K182" i="4"/>
  <c r="K67" i="11" s="1"/>
  <c r="K183" i="4"/>
  <c r="K184" i="4"/>
  <c r="K69" i="11" s="1"/>
  <c r="K185" i="4"/>
  <c r="K70" i="11" s="1"/>
  <c r="K186" i="4"/>
  <c r="K173" i="4"/>
  <c r="K58" i="11" s="1"/>
  <c r="J174" i="4"/>
  <c r="J59" i="11" s="1"/>
  <c r="J175" i="4"/>
  <c r="J60" i="11" s="1"/>
  <c r="J176" i="4"/>
  <c r="J61" i="11" s="1"/>
  <c r="J177" i="4"/>
  <c r="J62" i="11" s="1"/>
  <c r="J178" i="4"/>
  <c r="J63" i="11" s="1"/>
  <c r="J179" i="4"/>
  <c r="J64" i="11" s="1"/>
  <c r="J180" i="4"/>
  <c r="J65" i="11" s="1"/>
  <c r="J181" i="4"/>
  <c r="J66" i="11" s="1"/>
  <c r="J182" i="4"/>
  <c r="J67" i="11" s="1"/>
  <c r="J183" i="4"/>
  <c r="J68" i="11" s="1"/>
  <c r="J184" i="4"/>
  <c r="J69" i="11" s="1"/>
  <c r="J185" i="4"/>
  <c r="J70" i="11" s="1"/>
  <c r="J186" i="4"/>
  <c r="J173" i="4"/>
  <c r="J58" i="11" s="1"/>
  <c r="I174" i="4"/>
  <c r="I59" i="11" s="1"/>
  <c r="I175" i="4"/>
  <c r="I60" i="11" s="1"/>
  <c r="I176" i="4"/>
  <c r="I177" i="4"/>
  <c r="I178" i="4"/>
  <c r="I63" i="11" s="1"/>
  <c r="I179" i="4"/>
  <c r="I64" i="11" s="1"/>
  <c r="I180" i="4"/>
  <c r="I181" i="4"/>
  <c r="I182" i="4"/>
  <c r="I67" i="11" s="1"/>
  <c r="I183" i="4"/>
  <c r="I68" i="11" s="1"/>
  <c r="I184" i="4"/>
  <c r="I185" i="4"/>
  <c r="I186" i="4"/>
  <c r="I173" i="4"/>
  <c r="H174" i="4"/>
  <c r="H175" i="4"/>
  <c r="H60" i="11" s="1"/>
  <c r="H176" i="4"/>
  <c r="H61" i="11" s="1"/>
  <c r="H177" i="4"/>
  <c r="H178" i="4"/>
  <c r="H179" i="4"/>
  <c r="H64" i="11" s="1"/>
  <c r="H180" i="4"/>
  <c r="H65" i="11" s="1"/>
  <c r="H181" i="4"/>
  <c r="H182" i="4"/>
  <c r="H183" i="4"/>
  <c r="H68" i="11" s="1"/>
  <c r="H184" i="4"/>
  <c r="H69" i="11" s="1"/>
  <c r="H185" i="4"/>
  <c r="H186" i="4"/>
  <c r="H173" i="4"/>
  <c r="H58" i="11" s="1"/>
  <c r="G174" i="4"/>
  <c r="G59" i="11" s="1"/>
  <c r="G175" i="4"/>
  <c r="G176" i="4"/>
  <c r="G61" i="11" s="1"/>
  <c r="G177" i="4"/>
  <c r="G62" i="11" s="1"/>
  <c r="G178" i="4"/>
  <c r="G63" i="11" s="1"/>
  <c r="G179" i="4"/>
  <c r="G180" i="4"/>
  <c r="G65" i="11" s="1"/>
  <c r="G181" i="4"/>
  <c r="G66" i="11" s="1"/>
  <c r="G182" i="4"/>
  <c r="G67" i="11" s="1"/>
  <c r="G183" i="4"/>
  <c r="G184" i="4"/>
  <c r="G69" i="11" s="1"/>
  <c r="G185" i="4"/>
  <c r="G70" i="11" s="1"/>
  <c r="G186" i="4"/>
  <c r="G173" i="4"/>
  <c r="G58" i="11" s="1"/>
  <c r="F174" i="4"/>
  <c r="F175" i="4"/>
  <c r="F176" i="4"/>
  <c r="F61" i="11" s="1"/>
  <c r="F177" i="4"/>
  <c r="F62" i="11" s="1"/>
  <c r="F178" i="4"/>
  <c r="F179" i="4"/>
  <c r="F180" i="4"/>
  <c r="F65" i="11" s="1"/>
  <c r="F181" i="4"/>
  <c r="F66" i="11" s="1"/>
  <c r="F182" i="4"/>
  <c r="F183" i="4"/>
  <c r="F184" i="4"/>
  <c r="F69" i="11" s="1"/>
  <c r="F185" i="4"/>
  <c r="F70" i="11" s="1"/>
  <c r="F186" i="4"/>
  <c r="F173" i="4"/>
  <c r="F58" i="11" s="1"/>
  <c r="G159" i="4"/>
  <c r="H159" i="4"/>
  <c r="I159" i="4"/>
  <c r="F159" i="4"/>
  <c r="I158" i="4"/>
  <c r="J158" i="4" s="1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23" i="6"/>
  <c r="L137" i="6" s="1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23" i="6"/>
  <c r="I137" i="6" s="1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2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03" i="6"/>
  <c r="I104" i="6"/>
  <c r="I105" i="6"/>
  <c r="I106" i="6"/>
  <c r="I107" i="6"/>
  <c r="I108" i="6"/>
  <c r="I117" i="6" s="1"/>
  <c r="I109" i="6"/>
  <c r="I110" i="6"/>
  <c r="I111" i="6"/>
  <c r="I112" i="6"/>
  <c r="I113" i="6"/>
  <c r="I114" i="6"/>
  <c r="I115" i="6"/>
  <c r="I116" i="6"/>
  <c r="I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0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83" i="6"/>
  <c r="G146" i="4"/>
  <c r="G145" i="4" s="1"/>
  <c r="H146" i="4"/>
  <c r="H145" i="4" s="1"/>
  <c r="F146" i="4"/>
  <c r="F153" i="4" s="1"/>
  <c r="F92" i="4"/>
  <c r="G92" i="4"/>
  <c r="H92" i="4"/>
  <c r="E92" i="4"/>
  <c r="G81" i="4"/>
  <c r="H81" i="4"/>
  <c r="H80" i="4" s="1"/>
  <c r="E33" i="5" s="1"/>
  <c r="E34" i="5" s="1"/>
  <c r="F67" i="6"/>
  <c r="L64" i="6"/>
  <c r="K35" i="13" s="1"/>
  <c r="L65" i="6"/>
  <c r="L63" i="6"/>
  <c r="I64" i="6"/>
  <c r="J35" i="13" s="1"/>
  <c r="I65" i="6"/>
  <c r="I63" i="6"/>
  <c r="I67" i="6" s="1"/>
  <c r="F64" i="6"/>
  <c r="F65" i="6"/>
  <c r="F63" i="6"/>
  <c r="I34" i="13" s="1"/>
  <c r="L54" i="6"/>
  <c r="H35" i="13" s="1"/>
  <c r="L55" i="6"/>
  <c r="L53" i="6"/>
  <c r="L57" i="6" s="1"/>
  <c r="I54" i="6"/>
  <c r="G35" i="13" s="1"/>
  <c r="I55" i="6"/>
  <c r="I53" i="6"/>
  <c r="F54" i="6"/>
  <c r="F35" i="13" s="1"/>
  <c r="F55" i="6"/>
  <c r="F53" i="6"/>
  <c r="F34" i="13" s="1"/>
  <c r="L44" i="6"/>
  <c r="L45" i="6"/>
  <c r="L43" i="6"/>
  <c r="E34" i="13" s="1"/>
  <c r="G97" i="4"/>
  <c r="H97" i="4"/>
  <c r="I97" i="4"/>
  <c r="J97" i="4"/>
  <c r="K97" i="4"/>
  <c r="F97" i="4"/>
  <c r="G98" i="4"/>
  <c r="H98" i="4"/>
  <c r="I98" i="4"/>
  <c r="J98" i="4"/>
  <c r="K98" i="4"/>
  <c r="F98" i="4"/>
  <c r="G80" i="4"/>
  <c r="D33" i="5" s="1"/>
  <c r="D34" i="5" s="1"/>
  <c r="F81" i="4"/>
  <c r="F80" i="4" s="1"/>
  <c r="F68" i="6" l="1"/>
  <c r="K93" i="4" s="1"/>
  <c r="J162" i="4"/>
  <c r="K158" i="4"/>
  <c r="K162" i="4" s="1"/>
  <c r="C33" i="5"/>
  <c r="C34" i="5" s="1"/>
  <c r="L138" i="6"/>
  <c r="G154" i="4" s="1"/>
  <c r="F57" i="6"/>
  <c r="F58" i="6" s="1"/>
  <c r="H93" i="4" s="1"/>
  <c r="H94" i="4" s="1"/>
  <c r="L97" i="6"/>
  <c r="F46" i="4"/>
  <c r="L47" i="6"/>
  <c r="L48" i="6" s="1"/>
  <c r="F93" i="4" s="1"/>
  <c r="F94" i="4" s="1"/>
  <c r="I57" i="6"/>
  <c r="L67" i="6"/>
  <c r="L68" i="6" s="1"/>
  <c r="G93" i="4" s="1"/>
  <c r="G94" i="4" s="1"/>
  <c r="H34" i="13"/>
  <c r="K55" i="11"/>
  <c r="J34" i="13"/>
  <c r="G153" i="4"/>
  <c r="H55" i="11"/>
  <c r="I166" i="6"/>
  <c r="I167" i="6" s="1"/>
  <c r="I221" i="4" s="1"/>
  <c r="L176" i="6"/>
  <c r="L177" i="6" s="1"/>
  <c r="G221" i="4" s="1"/>
  <c r="F176" i="6"/>
  <c r="F177" i="6" s="1"/>
  <c r="K221" i="4" s="1"/>
  <c r="H153" i="4"/>
  <c r="F145" i="4"/>
  <c r="G222" i="4"/>
  <c r="G42" i="11"/>
  <c r="H13" i="11"/>
  <c r="H10" i="11" s="1"/>
  <c r="I42" i="11"/>
  <c r="F42" i="11"/>
  <c r="G13" i="11"/>
  <c r="G10" i="11" s="1"/>
  <c r="F137" i="6"/>
  <c r="F117" i="6"/>
  <c r="I118" i="6" s="1"/>
  <c r="I154" i="4" s="1"/>
  <c r="I150" i="4" s="1"/>
  <c r="L117" i="6"/>
  <c r="J46" i="11" l="1"/>
  <c r="J42" i="11" s="1"/>
  <c r="J159" i="4"/>
  <c r="I58" i="6"/>
  <c r="I93" i="4" s="1"/>
  <c r="K159" i="4"/>
  <c r="K46" i="11"/>
  <c r="K42" i="11" s="1"/>
  <c r="I217" i="4"/>
  <c r="I218" i="4"/>
  <c r="L167" i="6"/>
  <c r="J221" i="4" s="1"/>
  <c r="L58" i="6"/>
  <c r="J93" i="4" s="1"/>
  <c r="F138" i="6"/>
  <c r="K154" i="4" s="1"/>
  <c r="L118" i="6"/>
  <c r="J154" i="4" s="1"/>
  <c r="J150" i="4" s="1"/>
  <c r="I149" i="4"/>
  <c r="F118" i="6"/>
  <c r="H154" i="4" s="1"/>
  <c r="I86" i="4" l="1"/>
  <c r="J86" i="4" s="1"/>
  <c r="K86" i="4" s="1"/>
  <c r="I85" i="4"/>
  <c r="I84" i="4"/>
  <c r="J218" i="4"/>
  <c r="K218" i="4" s="1"/>
  <c r="I214" i="4"/>
  <c r="I220" i="4"/>
  <c r="J217" i="4"/>
  <c r="J149" i="4"/>
  <c r="J146" i="4" s="1"/>
  <c r="K150" i="4"/>
  <c r="I146" i="4"/>
  <c r="I153" i="4" s="1"/>
  <c r="K217" i="4" l="1"/>
  <c r="J214" i="4"/>
  <c r="J220" i="4"/>
  <c r="J84" i="4"/>
  <c r="I92" i="4"/>
  <c r="I81" i="4"/>
  <c r="I80" i="4" s="1"/>
  <c r="F33" i="5" s="1"/>
  <c r="F34" i="5" s="1"/>
  <c r="J85" i="4"/>
  <c r="I38" i="11"/>
  <c r="I145" i="4"/>
  <c r="J153" i="4"/>
  <c r="J145" i="4"/>
  <c r="K149" i="4"/>
  <c r="K146" i="4" s="1"/>
  <c r="K84" i="4" l="1"/>
  <c r="J81" i="4"/>
  <c r="J80" i="4" s="1"/>
  <c r="G33" i="5" s="1"/>
  <c r="G34" i="5" s="1"/>
  <c r="J92" i="4"/>
  <c r="J38" i="11"/>
  <c r="K85" i="4"/>
  <c r="K38" i="11" s="1"/>
  <c r="K220" i="4"/>
  <c r="K214" i="4"/>
  <c r="K145" i="4"/>
  <c r="K153" i="4"/>
  <c r="K92" i="4" l="1"/>
  <c r="K81" i="4"/>
  <c r="K80" i="4" s="1"/>
  <c r="H33" i="5" s="1"/>
  <c r="H34" i="5" s="1"/>
  <c r="D12" i="12"/>
  <c r="E12" i="12"/>
  <c r="F12" i="12"/>
  <c r="G12" i="12"/>
  <c r="H12" i="12"/>
  <c r="C12" i="12"/>
  <c r="D11" i="12"/>
  <c r="E11" i="12"/>
  <c r="F11" i="12"/>
  <c r="G11" i="12"/>
  <c r="H11" i="12"/>
  <c r="C11" i="12"/>
  <c r="G293" i="4"/>
  <c r="I293" i="4"/>
  <c r="J293" i="4"/>
  <c r="K293" i="4"/>
  <c r="H293" i="4"/>
  <c r="F293" i="4"/>
  <c r="G285" i="4"/>
  <c r="H285" i="4"/>
  <c r="I285" i="4"/>
  <c r="J285" i="4"/>
  <c r="K285" i="4"/>
  <c r="F285" i="4"/>
  <c r="F43" i="11" s="1"/>
  <c r="I284" i="4"/>
  <c r="J284" i="4"/>
  <c r="K284" i="4"/>
  <c r="H284" i="4"/>
  <c r="G284" i="4"/>
  <c r="F284" i="4"/>
  <c r="L212" i="6"/>
  <c r="I212" i="6"/>
  <c r="I216" i="6" s="1"/>
  <c r="J28" i="13" s="1"/>
  <c r="F212" i="6"/>
  <c r="L202" i="6"/>
  <c r="I202" i="6"/>
  <c r="F202" i="6"/>
  <c r="F206" i="6" s="1"/>
  <c r="I192" i="6"/>
  <c r="L192" i="6"/>
  <c r="D12" i="5"/>
  <c r="D10" i="12" s="1"/>
  <c r="E12" i="5"/>
  <c r="E10" i="12" s="1"/>
  <c r="F12" i="5"/>
  <c r="F10" i="12" s="1"/>
  <c r="G12" i="5"/>
  <c r="G10" i="12" s="1"/>
  <c r="H12" i="5"/>
  <c r="H10" i="12" s="1"/>
  <c r="C12" i="5"/>
  <c r="C10" i="12" s="1"/>
  <c r="G16" i="4"/>
  <c r="G15" i="4" s="1"/>
  <c r="G9" i="11" s="1"/>
  <c r="H16" i="4"/>
  <c r="H15" i="4" s="1"/>
  <c r="H9" i="11" s="1"/>
  <c r="I32" i="4"/>
  <c r="J32" i="4"/>
  <c r="K32" i="4"/>
  <c r="I33" i="4"/>
  <c r="I43" i="11" s="1"/>
  <c r="J33" i="4"/>
  <c r="J43" i="11" s="1"/>
  <c r="K33" i="4"/>
  <c r="K43" i="11" s="1"/>
  <c r="H32" i="4"/>
  <c r="H33" i="4"/>
  <c r="H43" i="11" s="1"/>
  <c r="G33" i="4"/>
  <c r="G43" i="11" s="1"/>
  <c r="F216" i="6" l="1"/>
  <c r="I28" i="13"/>
  <c r="I206" i="6"/>
  <c r="I207" i="6" s="1"/>
  <c r="I280" i="4" s="1"/>
  <c r="I274" i="4" s="1"/>
  <c r="G28" i="13"/>
  <c r="L216" i="6"/>
  <c r="K28" i="13"/>
  <c r="E10" i="5"/>
  <c r="E8" i="12" s="1"/>
  <c r="D10" i="5"/>
  <c r="D8" i="12" s="1"/>
  <c r="L196" i="6"/>
  <c r="F28" i="13"/>
  <c r="H28" i="13"/>
  <c r="L206" i="6"/>
  <c r="L207" i="6" s="1"/>
  <c r="J280" i="4" s="1"/>
  <c r="E28" i="13"/>
  <c r="E11" i="5"/>
  <c r="E9" i="12" s="1"/>
  <c r="F217" i="6"/>
  <c r="K280" i="4" s="1"/>
  <c r="L217" i="6"/>
  <c r="G280" i="4" s="1"/>
  <c r="G281" i="4" s="1"/>
  <c r="F207" i="6"/>
  <c r="H280" i="4" s="1"/>
  <c r="H281" i="4" s="1"/>
  <c r="I277" i="4"/>
  <c r="I273" i="4"/>
  <c r="J274" i="4" l="1"/>
  <c r="K274" i="4" s="1"/>
  <c r="D11" i="5"/>
  <c r="D9" i="12" s="1"/>
  <c r="I279" i="4"/>
  <c r="I31" i="11"/>
  <c r="J273" i="4"/>
  <c r="J277" i="4"/>
  <c r="L25" i="6"/>
  <c r="I27" i="6"/>
  <c r="I25" i="6"/>
  <c r="J12" i="13" s="1"/>
  <c r="J10" i="13" s="1"/>
  <c r="J36" i="13" s="1"/>
  <c r="F25" i="6"/>
  <c r="F27" i="6" s="1"/>
  <c r="I28" i="6" s="1"/>
  <c r="L17" i="6"/>
  <c r="H12" i="13" s="1"/>
  <c r="I19" i="6"/>
  <c r="I17" i="6"/>
  <c r="F17" i="6"/>
  <c r="F19" i="6" s="1"/>
  <c r="F20" i="6" s="1"/>
  <c r="H28" i="4" s="1"/>
  <c r="L11" i="6"/>
  <c r="L12" i="6" s="1"/>
  <c r="F28" i="4" s="1"/>
  <c r="L9" i="6"/>
  <c r="I40" i="11"/>
  <c r="J40" i="11"/>
  <c r="K40" i="11"/>
  <c r="H40" i="11"/>
  <c r="F40" i="11"/>
  <c r="D37" i="13"/>
  <c r="I196" i="6"/>
  <c r="L197" i="6" s="1"/>
  <c r="F280" i="4" s="1"/>
  <c r="F281" i="4" s="1"/>
  <c r="F192" i="6"/>
  <c r="F196" i="6" s="1"/>
  <c r="L152" i="6"/>
  <c r="L156" i="6" s="1"/>
  <c r="F167" i="6" s="1"/>
  <c r="H221" i="4" s="1"/>
  <c r="H222" i="4" s="1"/>
  <c r="I152" i="6"/>
  <c r="I156" i="6" s="1"/>
  <c r="I157" i="6" s="1"/>
  <c r="F152" i="6"/>
  <c r="F156" i="6" s="1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83" i="6"/>
  <c r="I48" i="6"/>
  <c r="E93" i="4" s="1"/>
  <c r="I44" i="6"/>
  <c r="I45" i="6"/>
  <c r="I43" i="6"/>
  <c r="F44" i="6"/>
  <c r="F45" i="6"/>
  <c r="F43" i="6"/>
  <c r="I12" i="6"/>
  <c r="F26" i="4"/>
  <c r="F24" i="4"/>
  <c r="E24" i="4"/>
  <c r="F22" i="4"/>
  <c r="E22" i="4"/>
  <c r="F19" i="4"/>
  <c r="E19" i="4"/>
  <c r="E12" i="13" l="1"/>
  <c r="E10" i="13" s="1"/>
  <c r="E36" i="13" s="1"/>
  <c r="E37" i="13" s="1"/>
  <c r="F39" i="11" s="1"/>
  <c r="G12" i="13"/>
  <c r="G10" i="13" s="1"/>
  <c r="G36" i="13" s="1"/>
  <c r="F12" i="13"/>
  <c r="F10" i="13" s="1"/>
  <c r="F36" i="13" s="1"/>
  <c r="F37" i="13" s="1"/>
  <c r="H39" i="11" s="1"/>
  <c r="F15" i="11"/>
  <c r="F13" i="11" s="1"/>
  <c r="F10" i="11" s="1"/>
  <c r="F27" i="4"/>
  <c r="I97" i="6"/>
  <c r="F16" i="4"/>
  <c r="F15" i="4" s="1"/>
  <c r="I12" i="13"/>
  <c r="I10" i="13" s="1"/>
  <c r="I36" i="13" s="1"/>
  <c r="L27" i="6"/>
  <c r="K12" i="13"/>
  <c r="K10" i="13" s="1"/>
  <c r="K36" i="13" s="1"/>
  <c r="K37" i="13" s="1"/>
  <c r="G39" i="11" s="1"/>
  <c r="F29" i="4"/>
  <c r="J279" i="4"/>
  <c r="J31" i="11"/>
  <c r="L19" i="6"/>
  <c r="F28" i="6" s="1"/>
  <c r="K28" i="4" s="1"/>
  <c r="H10" i="13"/>
  <c r="H36" i="13" s="1"/>
  <c r="L157" i="6"/>
  <c r="F221" i="4" s="1"/>
  <c r="F222" i="4" s="1"/>
  <c r="I20" i="6"/>
  <c r="I28" i="4" s="1"/>
  <c r="I19" i="4" s="1"/>
  <c r="I15" i="11" s="1"/>
  <c r="L20" i="6"/>
  <c r="J28" i="4" s="1"/>
  <c r="K277" i="4"/>
  <c r="K273" i="4"/>
  <c r="I197" i="6"/>
  <c r="H69" i="16"/>
  <c r="H63" i="16"/>
  <c r="G37" i="13" l="1"/>
  <c r="I39" i="11" s="1"/>
  <c r="I37" i="13"/>
  <c r="K39" i="11" s="1"/>
  <c r="F9" i="11"/>
  <c r="C10" i="5"/>
  <c r="L98" i="6"/>
  <c r="F154" i="4" s="1"/>
  <c r="I98" i="6"/>
  <c r="H29" i="4"/>
  <c r="K279" i="4"/>
  <c r="K31" i="11"/>
  <c r="H37" i="13"/>
  <c r="J39" i="11" s="1"/>
  <c r="I13" i="11"/>
  <c r="I10" i="11" s="1"/>
  <c r="I27" i="4"/>
  <c r="J19" i="4"/>
  <c r="J15" i="11" s="1"/>
  <c r="I16" i="4"/>
  <c r="C8" i="12" l="1"/>
  <c r="C11" i="5"/>
  <c r="C9" i="12" s="1"/>
  <c r="J13" i="11"/>
  <c r="J10" i="11" s="1"/>
  <c r="J27" i="4"/>
  <c r="K19" i="4"/>
  <c r="K15" i="11" s="1"/>
  <c r="J16" i="4"/>
  <c r="J15" i="4" s="1"/>
  <c r="I15" i="4"/>
  <c r="I9" i="11" s="1"/>
  <c r="F10" i="5" l="1"/>
  <c r="F8" i="12" s="1"/>
  <c r="G10" i="5"/>
  <c r="G8" i="12" s="1"/>
  <c r="J9" i="11"/>
  <c r="F11" i="5"/>
  <c r="F9" i="12" s="1"/>
  <c r="K13" i="11"/>
  <c r="K10" i="11" s="1"/>
  <c r="K27" i="4"/>
  <c r="K16" i="4"/>
  <c r="G11" i="5"/>
  <c r="G9" i="12" s="1"/>
  <c r="K15" i="4" l="1"/>
  <c r="K9" i="11" s="1"/>
  <c r="H10" i="5" l="1"/>
  <c r="H8" i="12" s="1"/>
  <c r="H11" i="5"/>
  <c r="H9" i="12" s="1"/>
</calcChain>
</file>

<file path=xl/sharedStrings.xml><?xml version="1.0" encoding="utf-8"?>
<sst xmlns="http://schemas.openxmlformats.org/spreadsheetml/2006/main" count="1924" uniqueCount="362">
  <si>
    <t>ПРОГНОЗ</t>
  </si>
  <si>
    <t>(организационно-правовая форма, наименование предприятия)</t>
  </si>
  <si>
    <t>1.</t>
  </si>
  <si>
    <t>2.</t>
  </si>
  <si>
    <t xml:space="preserve">№ п/п </t>
  </si>
  <si>
    <t xml:space="preserve">Показатели </t>
  </si>
  <si>
    <t>Единица измерения</t>
  </si>
  <si>
    <t>прогноз</t>
  </si>
  <si>
    <t>млн.руб.</t>
  </si>
  <si>
    <t>человек</t>
  </si>
  <si>
    <t xml:space="preserve">Среднемесячная заработная плата </t>
  </si>
  <si>
    <t>руб.</t>
  </si>
  <si>
    <t>млн. руб.</t>
  </si>
  <si>
    <t xml:space="preserve">Коэффициент загрузки (использования) производственной мощности (по основному виду выпускаемой продукции) </t>
  </si>
  <si>
    <t>%</t>
  </si>
  <si>
    <t xml:space="preserve"> - </t>
  </si>
  <si>
    <t>Исполнитель__________________________</t>
  </si>
  <si>
    <t xml:space="preserve"> -</t>
  </si>
  <si>
    <t>Таблица №1</t>
  </si>
  <si>
    <t xml:space="preserve"> отчет</t>
  </si>
  <si>
    <t>доля государственной  (федеральной) собственности _______%,</t>
  </si>
  <si>
    <t>1.Код вида деятельности _______________________________________________</t>
  </si>
  <si>
    <t>доля государственной (областной) собственности ________%,</t>
  </si>
  <si>
    <t>2.Наименование вида деятельности ______________________________________</t>
  </si>
  <si>
    <t>доля муниципальной собственности ______%,</t>
  </si>
  <si>
    <t>другие собственники_______%</t>
  </si>
  <si>
    <t>наименование вида деятельности</t>
  </si>
  <si>
    <t>3.</t>
  </si>
  <si>
    <t>х</t>
  </si>
  <si>
    <t>4.</t>
  </si>
  <si>
    <t>Индекс-дефлятор оптовых цен</t>
  </si>
  <si>
    <t>5.</t>
  </si>
  <si>
    <t>6.</t>
  </si>
  <si>
    <t>7.</t>
  </si>
  <si>
    <t>8.</t>
  </si>
  <si>
    <t>9.</t>
  </si>
  <si>
    <t xml:space="preserve">в том числе </t>
  </si>
  <si>
    <t xml:space="preserve">Материальные затраты </t>
  </si>
  <si>
    <t>10.</t>
  </si>
  <si>
    <t>11.</t>
  </si>
  <si>
    <t>12.</t>
  </si>
  <si>
    <t>13.</t>
  </si>
  <si>
    <t>14.</t>
  </si>
  <si>
    <t>Инвестиции в основной капитал, всего</t>
  </si>
  <si>
    <t>в том числе по источникам:</t>
  </si>
  <si>
    <t xml:space="preserve"> - собственные средства</t>
  </si>
  <si>
    <t xml:space="preserve"> - привлеченные средства</t>
  </si>
  <si>
    <t xml:space="preserve">           из них</t>
  </si>
  <si>
    <t xml:space="preserve">                 кредиты банков</t>
  </si>
  <si>
    <t xml:space="preserve">                 федеральный бюджет</t>
  </si>
  <si>
    <t xml:space="preserve">                 бюджет области </t>
  </si>
  <si>
    <t xml:space="preserve"> - прочие </t>
  </si>
  <si>
    <t>Руководитель_________________________</t>
  </si>
  <si>
    <t>Телефон</t>
  </si>
  <si>
    <r>
      <t xml:space="preserve">Примечания: </t>
    </r>
    <r>
      <rPr>
        <b/>
        <sz val="12"/>
        <rFont val="Arial Cyr"/>
        <family val="2"/>
        <charset val="204"/>
      </rPr>
      <t/>
    </r>
  </si>
  <si>
    <t>в % к предыдущему году</t>
  </si>
  <si>
    <t>в соответств. натур.ед. измер.</t>
  </si>
  <si>
    <t>Расходы на оплату труда</t>
  </si>
  <si>
    <t>Амортизация (основные средства и нематериальные активы)</t>
  </si>
  <si>
    <t>Наличие основных  фондов на конец года по полной учетной  стоимости (ф.№11стат.отчетн., стр. 01, гр.9)</t>
  </si>
  <si>
    <t>Наличие  основных  фондов на конец года по остаточной балансовой  стоимости (ф.№11стат.отчетн., стр. 01, гр.10)</t>
  </si>
  <si>
    <t>Индекс цен производителей промышленных товаров (фактически сложившийся на предприятии)</t>
  </si>
  <si>
    <r>
      <t>Структура уставного капитала предприятия:</t>
    </r>
    <r>
      <rPr>
        <b/>
        <vertAlign val="superscript"/>
        <sz val="12"/>
        <rFont val="Times New Roman"/>
        <family val="1"/>
        <charset val="204"/>
      </rPr>
      <t>*)</t>
    </r>
  </si>
  <si>
    <t>(млн.руб.)</t>
  </si>
  <si>
    <t>Показатели</t>
  </si>
  <si>
    <t>4. Коммерческие расходы</t>
  </si>
  <si>
    <t>5. Управленческие расходы</t>
  </si>
  <si>
    <t xml:space="preserve">Среднесписочная численность работающих </t>
  </si>
  <si>
    <t>январь-декабрь, оценка</t>
  </si>
  <si>
    <r>
      <t xml:space="preserve"> </t>
    </r>
    <r>
      <rPr>
        <b/>
        <sz val="12"/>
        <rFont val="Times New Roman"/>
        <family val="1"/>
        <charset val="204"/>
      </rPr>
      <t xml:space="preserve">**) </t>
    </r>
    <r>
      <rPr>
        <sz val="12"/>
        <rFont val="Times New Roman"/>
        <family val="1"/>
        <charset val="204"/>
      </rPr>
      <t xml:space="preserve"> При производстве продукции из давальческого сырья в числителе показывать общий объем производства,  в знаменателе показывать собственную продукцию.</t>
    </r>
  </si>
  <si>
    <t>(наименование предприятия, организации)</t>
  </si>
  <si>
    <t xml:space="preserve">Наименование  видов выпускаемой продукции ("товары-представители") </t>
  </si>
  <si>
    <t>Единица измер.</t>
  </si>
  <si>
    <t>сумма, млн.руб.</t>
  </si>
  <si>
    <t>А</t>
  </si>
  <si>
    <t>Б</t>
  </si>
  <si>
    <t>В</t>
  </si>
  <si>
    <t>3=1х2</t>
  </si>
  <si>
    <t>6=4х5</t>
  </si>
  <si>
    <t>9=7х8</t>
  </si>
  <si>
    <t xml:space="preserve">Всего по товарам-представителям </t>
  </si>
  <si>
    <t>Темп роста (снижения) промышленного производства в сопоставимых ценах, в % к предыдущему году</t>
  </si>
  <si>
    <t>12=10х11</t>
  </si>
  <si>
    <t>15=13х14</t>
  </si>
  <si>
    <t>18=16х17</t>
  </si>
  <si>
    <t>21=19х20</t>
  </si>
  <si>
    <t>24=22х23</t>
  </si>
  <si>
    <t>27=25х26</t>
  </si>
  <si>
    <t>2.В расчет принимается весь объем произведенной продукции (в соответствующих натуральных единицах измерения), включая объем продукции, произведенный из давальческого сырья.</t>
  </si>
  <si>
    <t>Таблица № 1а</t>
  </si>
  <si>
    <t>Таблица  № 1б</t>
  </si>
  <si>
    <t>Продолжение таблицы № 1б</t>
  </si>
  <si>
    <t>Прочие расходы, связанные с производством и продажей продукции (товаров, работ, услуг)</t>
  </si>
  <si>
    <t>8.3.</t>
  </si>
  <si>
    <t>8.4.</t>
  </si>
  <si>
    <t>8.5.</t>
  </si>
  <si>
    <t>8.6.</t>
  </si>
  <si>
    <t>15.</t>
  </si>
  <si>
    <t>в том числе по  видам деятельности:</t>
  </si>
  <si>
    <t>Оборот структурного подразделения, филиала (без НДС, акцизов и других аналогичных обязательных платежей) - всего</t>
  </si>
  <si>
    <t>(наименование территориально обособленного подразделения, филиала)</t>
  </si>
  <si>
    <t>Таблица №1-филиал</t>
  </si>
  <si>
    <t>Среднегодовая остаточная стоимость основных средств ( за минусом необлагаемого налогом имущества) - налоговая база (форма по КНД 1152026, раздел 2,строка 190)</t>
  </si>
  <si>
    <t>ПРОГНОЗ*)</t>
  </si>
  <si>
    <r>
      <t xml:space="preserve"> </t>
    </r>
    <r>
      <rPr>
        <b/>
        <sz val="12"/>
        <rFont val="Times New Roman"/>
        <family val="1"/>
        <charset val="204"/>
      </rPr>
      <t>**)  При производстве продукции из давальческого сырья в числителе показывать общий объем производства,  в знаменателе показывать собственную продукцию.</t>
    </r>
  </si>
  <si>
    <t xml:space="preserve">                      </t>
  </si>
  <si>
    <t>2. Себестоимость продаж</t>
  </si>
  <si>
    <t>3. Валовая прибыль (убыток)</t>
  </si>
  <si>
    <t>6. Прибыль (убыток) от продаж</t>
  </si>
  <si>
    <t>7. Прибыль (убыток) до налогообложения</t>
  </si>
  <si>
    <t>Налоги и сборы, включаемые в себестоимость продукции (работ, услуг)</t>
  </si>
  <si>
    <t xml:space="preserve">Прибыль (+), убыток (-) до налогообложения </t>
  </si>
  <si>
    <t>С</t>
  </si>
  <si>
    <t xml:space="preserve">«Добыча полезных ископаемых» </t>
  </si>
  <si>
    <t>D</t>
  </si>
  <si>
    <t>«Обрабатывающие производства»</t>
  </si>
  <si>
    <t>в том числе:</t>
  </si>
  <si>
    <t>Е</t>
  </si>
  <si>
    <t>Форма № 2</t>
  </si>
  <si>
    <r>
      <t>ПРОГНОЗ</t>
    </r>
    <r>
      <rPr>
        <b/>
        <vertAlign val="superscript"/>
        <sz val="12"/>
        <rFont val="Arial Cyr"/>
        <family val="2"/>
        <charset val="204"/>
      </rPr>
      <t>*)</t>
    </r>
  </si>
  <si>
    <t>(наименование муниципального района (городского округа))</t>
  </si>
  <si>
    <t>в % к предыду- щему году</t>
  </si>
  <si>
    <t xml:space="preserve">Численность работающих </t>
  </si>
  <si>
    <t>Затраты на производство и продажу продукции (товаров, работ, услуг) - всего</t>
  </si>
  <si>
    <t>7.1.</t>
  </si>
  <si>
    <t>7.2.</t>
  </si>
  <si>
    <t>Затраты на оплату труда</t>
  </si>
  <si>
    <t>7.3.</t>
  </si>
  <si>
    <t>7.4.</t>
  </si>
  <si>
    <t>7.5.</t>
  </si>
  <si>
    <t>7.6.</t>
  </si>
  <si>
    <t>Прочие расходы</t>
  </si>
  <si>
    <t>Наличие основных  фондов на конец года по полной учетной  стоимости</t>
  </si>
  <si>
    <t>Наличие  основных  фондов на конец года по остаточной балансовой  стоимости</t>
  </si>
  <si>
    <t>Среднегодовая остаточная стоимость основных средств (налоговая база)</t>
  </si>
  <si>
    <t xml:space="preserve">Производство основных видов промышленной продукции </t>
  </si>
  <si>
    <t>в соответ- ствующих натур.ед. измер.</t>
  </si>
  <si>
    <t>собственные средства</t>
  </si>
  <si>
    <t>привлеченные средства</t>
  </si>
  <si>
    <t xml:space="preserve">прочие </t>
  </si>
  <si>
    <r>
      <t xml:space="preserve">Примечания: </t>
    </r>
    <r>
      <rPr>
        <b/>
        <sz val="12"/>
        <rFont val="Arial Cyr"/>
        <family val="2"/>
        <charset val="204"/>
      </rPr>
      <t xml:space="preserve">*) </t>
    </r>
    <r>
      <rPr>
        <sz val="10"/>
        <rFont val="Arial Cyr"/>
        <family val="2"/>
        <charset val="204"/>
      </rPr>
      <t xml:space="preserve">Сведения предоставляются по данной форме </t>
    </r>
    <r>
      <rPr>
        <b/>
        <i/>
        <u/>
        <sz val="10"/>
        <rFont val="Arial Cyr"/>
        <family val="2"/>
        <charset val="204"/>
      </rPr>
      <t>сводные по муниципальному району (городскому округу) .</t>
    </r>
    <r>
      <rPr>
        <b/>
        <sz val="10"/>
        <rFont val="Arial Cyr"/>
        <family val="2"/>
        <charset val="204"/>
      </rPr>
      <t xml:space="preserve"> </t>
    </r>
  </si>
  <si>
    <t xml:space="preserve">Прогноз* </t>
  </si>
  <si>
    <t>3. Валовая прибыль</t>
  </si>
  <si>
    <t>6. Прибыль (+), убыток (-) от продаж</t>
  </si>
  <si>
    <t>7. Прибыль (+), убыток (-) до налогообложения</t>
  </si>
  <si>
    <t>8. Количество рентабельных предприятий, единиц</t>
  </si>
  <si>
    <t>9.Сумма прибыли рентабельных предприятий</t>
  </si>
  <si>
    <t>10.Количество убыточных предприятий, единиц</t>
  </si>
  <si>
    <t>11.Сумма убытка в убыточных предприятиях</t>
  </si>
  <si>
    <r>
      <t xml:space="preserve">Примечание: По данной форме форме приводится </t>
    </r>
    <r>
      <rPr>
        <b/>
        <sz val="10"/>
        <rFont val="Arial Cyr"/>
        <family val="2"/>
        <charset val="204"/>
      </rPr>
      <t xml:space="preserve"> </t>
    </r>
    <r>
      <rPr>
        <b/>
        <i/>
        <u/>
        <sz val="12"/>
        <rFont val="Arial Cyr"/>
        <family val="2"/>
        <charset val="204"/>
      </rPr>
      <t>сводный</t>
    </r>
    <r>
      <rPr>
        <b/>
        <sz val="10"/>
        <rFont val="Arial Cyr"/>
        <family val="2"/>
        <charset val="204"/>
      </rPr>
      <t xml:space="preserve"> расчет прибыли </t>
    </r>
    <r>
      <rPr>
        <sz val="10"/>
        <rFont val="Arial Cyr"/>
        <family val="2"/>
        <charset val="204"/>
      </rPr>
      <t>по муниципальному району (городскому округу).</t>
    </r>
  </si>
  <si>
    <t>Наименование вида деятельности (код)</t>
  </si>
  <si>
    <t>Страховые взносы в Пенсионный фонд, ФСС, ФФОМС, ТФОМС</t>
  </si>
  <si>
    <t xml:space="preserve">Налоги и сборы, включаемые в себестоимость продукции (работ, услуг) </t>
  </si>
  <si>
    <t>январь-июнь, отчет</t>
  </si>
  <si>
    <t xml:space="preserve">**) </t>
  </si>
  <si>
    <t>Формируется как сумма оборотов организаций, относящихся по основному виду деятельности к промышленным.</t>
  </si>
  <si>
    <t>2019 год</t>
  </si>
  <si>
    <t>КРАТКАЯ ФОРМА</t>
  </si>
  <si>
    <t xml:space="preserve"> (для территориально обособленных подразделений, а также для организаций, осуществляющих промышленную деятельность, но не относящихся к промышленности по основному виду деятельности)</t>
  </si>
  <si>
    <t xml:space="preserve">  дефлятор</t>
  </si>
  <si>
    <t>Оборот организации (без НДС, акцизов и других аналогичных обязательных платежей) - всего (№ 1-предприятие, раздел 5, стр.501 или раздел 8, стр. 801)</t>
  </si>
  <si>
    <t>код по ОКВЭД2</t>
  </si>
  <si>
    <t>в том числе по  видам деятельности  (№ П-1, раздел 2):</t>
  </si>
  <si>
    <t>2.1.</t>
  </si>
  <si>
    <t>Вид деятельности по ОКВЭД2 (основной):</t>
  </si>
  <si>
    <t>Отгружено товаров собственного производства, выполнено работ и услуг собственными силами по промышленным видам экономической деятельности  (из стр.2.1 настоящей формы - сумма строк с кодами от 05 до 39 включительно) - всего</t>
  </si>
  <si>
    <r>
      <t>Расходы на производство и продажу продукции (товаров, работ и услуг) - итого</t>
    </r>
    <r>
      <rPr>
        <b/>
        <vertAlign val="superscript"/>
        <sz val="14"/>
        <rFont val="Times New Roman"/>
        <family val="1"/>
        <charset val="204"/>
      </rPr>
      <t xml:space="preserve">*) </t>
    </r>
    <r>
      <rPr>
        <sz val="14"/>
        <rFont val="Times New Roman"/>
        <family val="1"/>
        <charset val="204"/>
      </rPr>
      <t>(№ 1-предприятие, раздел 6, стр.659)</t>
    </r>
  </si>
  <si>
    <t xml:space="preserve">*) Заполняется  и группируется на основании данных формы стат. отчетн.  № 1-предприятие и форм стат. отчетности №№ П-1, П-2, П-3, П-4. </t>
  </si>
  <si>
    <t>Страховые взносы в Пенсионный фонд, ФСС, ФФОМС</t>
  </si>
  <si>
    <t>9.1.</t>
  </si>
  <si>
    <t>9.2.</t>
  </si>
  <si>
    <r>
      <t>Производство основных видов промышленной продукции</t>
    </r>
    <r>
      <rPr>
        <b/>
        <vertAlign val="superscript"/>
        <sz val="14"/>
        <rFont val="Times New Roman"/>
        <family val="1"/>
        <charset val="204"/>
      </rPr>
      <t>**)</t>
    </r>
    <r>
      <rPr>
        <sz val="14"/>
        <rFont val="Times New Roman"/>
        <family val="1"/>
        <charset val="204"/>
      </rPr>
      <t xml:space="preserve"> (форма стат. отч. №1-натура-БМ) </t>
    </r>
  </si>
  <si>
    <t>1. Выручка  (за минусом НДС, акцизов)</t>
  </si>
  <si>
    <t>2020 год</t>
  </si>
  <si>
    <t>1. К "товарам-представителям" относятся основные промышленные товары, работы, услуги (разделы В+С+D+Е по ОКВЭД2), по которым предприятия отчитываются в формах статотчетности  в натуральных единицах измерения.</t>
  </si>
  <si>
    <t>Производство напитков</t>
  </si>
  <si>
    <t>Производство пищевых продуктов</t>
  </si>
  <si>
    <t>Производство текстильных изделий</t>
  </si>
  <si>
    <t>Производство одежды</t>
  </si>
  <si>
    <t>Производство кожи и изделий из кожи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</si>
  <si>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</si>
  <si>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Производство бумаги и бумажных изделий</t>
  </si>
  <si>
    <t>Деятельность полиграфическая и копирование носителей информации</t>
  </si>
  <si>
    <t>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</si>
  <si>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</si>
  <si>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</si>
  <si>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t>Производство прочей неметаллической минеральной продукции</t>
  </si>
  <si>
    <t>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</si>
  <si>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</si>
  <si>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</si>
  <si>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</si>
  <si>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</si>
  <si>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</si>
  <si>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</si>
  <si>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</si>
  <si>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</si>
  <si>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</si>
  <si>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 xml:space="preserve">«Обеспечение электрической энергией, газом и паром; кондиционирование воздуха» </t>
  </si>
  <si>
    <t xml:space="preserve">«Водоснабжение; водоотведение, организация сбора и утилизации отходов, деятельность по ликвидации загрязнений» </t>
  </si>
  <si>
    <t xml:space="preserve">Оборот промышленных организаций (без НДС, акцизов и других аналогичных обязательных платежей) - всего**) </t>
  </si>
  <si>
    <t>2.2.</t>
  </si>
  <si>
    <t>2.3.</t>
  </si>
  <si>
    <t>2.4.</t>
  </si>
  <si>
    <t>Отгружено товаров собственного производства, выполнено работ и услуг собственными силами по промышленным видам экономической деятельности  (В+С+D+Е) - всего (по чистым видам деятельности)</t>
  </si>
  <si>
    <t>Всего по району (В+С+D+Е)</t>
  </si>
  <si>
    <r>
      <t>Производство основных видов промышленной продукции</t>
    </r>
    <r>
      <rPr>
        <b/>
        <vertAlign val="superscript"/>
        <sz val="14"/>
        <rFont val="Times New Roman"/>
        <family val="1"/>
        <charset val="204"/>
      </rPr>
      <t>**)</t>
    </r>
    <r>
      <rPr>
        <sz val="14"/>
        <rFont val="Times New Roman"/>
        <family val="1"/>
        <charset val="204"/>
      </rPr>
      <t xml:space="preserve"> (форма стат. отч.№1-натура-БМ) </t>
    </r>
  </si>
  <si>
    <t>Отгружено товаров собственного производства, выполнено работ и услуг собственными силами (нарастающим итогом с начала года, на основании данных раздела 2 формы стат. отчет. № П-1 и (или) раздела 8, стр. 801 формы стат. отчет. № 1-предприятие)</t>
  </si>
  <si>
    <r>
      <t>ПРОГНОЗ</t>
    </r>
    <r>
      <rPr>
        <b/>
        <vertAlign val="superscript"/>
        <sz val="14"/>
        <rFont val="Times New Roman"/>
        <family val="1"/>
        <charset val="204"/>
      </rPr>
      <t>*)</t>
    </r>
  </si>
  <si>
    <t>Примечания: *) Заполняется на основании данных формы стат. отчетн.  № 1-предприятие и форм стат. отчетности №№ П-1, П-2, П-3, П-4, 1-натура-БМ</t>
  </si>
  <si>
    <t>Промышленность (BCDE)</t>
  </si>
  <si>
    <t>оценка</t>
  </si>
  <si>
    <t>Форма № 2а</t>
  </si>
  <si>
    <t>Форма №2б</t>
  </si>
  <si>
    <t>Сумма объемов промышленного производства по соответствующему коду (из форм № 1б по предприятиям), млн.руб.</t>
  </si>
  <si>
    <t>ОБРАЩАЕМ ВАШЕ ВНИМАНИЕ:   базовым годом по ценам является 2018 год (в соответствии с указаниями РОССТАТА)</t>
  </si>
  <si>
    <r>
      <t xml:space="preserve">Расчет темпов роста (снижения) промышленного производства в сопоставимых ценах </t>
    </r>
    <r>
      <rPr>
        <b/>
        <sz val="12"/>
        <color rgb="FFFF0000"/>
        <rFont val="Arial Cyr"/>
        <charset val="204"/>
      </rPr>
      <t xml:space="preserve">(ценах 2018 года) </t>
    </r>
  </si>
  <si>
    <t>Министерство экономического развития</t>
  </si>
  <si>
    <t>Российской Федерации</t>
  </si>
  <si>
    <t/>
  </si>
  <si>
    <t>2023 год</t>
  </si>
  <si>
    <r>
      <t xml:space="preserve">Темп роста (снижения) промышленного производства в сопоставимых ценах </t>
    </r>
    <r>
      <rPr>
        <sz val="14"/>
        <color rgb="FFFF0000"/>
        <rFont val="Times New Roman"/>
        <family val="1"/>
        <charset val="204"/>
      </rPr>
      <t>(ценах 2018г.)</t>
    </r>
  </si>
  <si>
    <t>2024 год</t>
  </si>
  <si>
    <t xml:space="preserve"> январь-июнь 2021 года</t>
  </si>
  <si>
    <t>Код вида деятельности (по ОКВЭД2)</t>
  </si>
  <si>
    <r>
      <t xml:space="preserve">Расчет темпов роста (снижения) промышленного производства в сопоставимых ценах </t>
    </r>
    <r>
      <rPr>
        <b/>
        <sz val="12"/>
        <color rgb="FFFF0000"/>
        <rFont val="Times New Roman"/>
        <family val="1"/>
        <charset val="204"/>
      </rPr>
      <t>(ценах 2018 года)</t>
    </r>
  </si>
  <si>
    <r>
      <t>количество</t>
    </r>
    <r>
      <rPr>
        <b/>
        <vertAlign val="superscript"/>
        <sz val="10"/>
        <rFont val="Times New Roman"/>
        <family val="1"/>
        <charset val="204"/>
      </rPr>
      <t>*)</t>
    </r>
    <r>
      <rPr>
        <b/>
        <sz val="10"/>
        <rFont val="Times New Roman"/>
        <family val="1"/>
        <charset val="204"/>
      </rPr>
      <t xml:space="preserve"> </t>
    </r>
  </si>
  <si>
    <r>
      <t>базовая среднегодовая цена</t>
    </r>
    <r>
      <rPr>
        <b/>
        <sz val="10"/>
        <color rgb="FFFF0000"/>
        <rFont val="Times New Roman"/>
        <family val="1"/>
        <charset val="204"/>
      </rPr>
      <t xml:space="preserve"> (2018г.)</t>
    </r>
    <r>
      <rPr>
        <b/>
        <sz val="10"/>
        <rFont val="Times New Roman"/>
        <family val="1"/>
        <charset val="204"/>
      </rPr>
      <t>, руб.</t>
    </r>
  </si>
  <si>
    <r>
      <t xml:space="preserve">базовая среднегодовая цена </t>
    </r>
    <r>
      <rPr>
        <b/>
        <sz val="10"/>
        <color rgb="FFFF0000"/>
        <rFont val="Times New Roman"/>
        <family val="1"/>
        <charset val="204"/>
      </rPr>
      <t>(2018г.)</t>
    </r>
    <r>
      <rPr>
        <b/>
        <sz val="10"/>
        <rFont val="Times New Roman"/>
        <family val="1"/>
        <charset val="204"/>
      </rPr>
      <t>, руб.</t>
    </r>
  </si>
  <si>
    <r>
      <t>*)</t>
    </r>
    <r>
      <rPr>
        <b/>
        <sz val="12"/>
        <rFont val="Times New Roman"/>
        <family val="1"/>
        <charset val="204"/>
      </rPr>
      <t xml:space="preserve"> Примечания:  </t>
    </r>
  </si>
  <si>
    <r>
      <t xml:space="preserve">Темп роста (снижения) промышленного производства в сопоставимых ценах </t>
    </r>
    <r>
      <rPr>
        <sz val="10"/>
        <color rgb="FFFF0000"/>
        <rFont val="Arial Cyr"/>
        <charset val="204"/>
      </rPr>
      <t>(ценах 2018г.)</t>
    </r>
  </si>
  <si>
    <t>Индекс цен производителей промышленной продукции (Индекс-дефлятор оптовых цен в 2022-2024гг.)</t>
  </si>
  <si>
    <t>прибыли (от промышленных видов деятельности) на 2022 год и на период до 2024 года</t>
  </si>
  <si>
    <t>январь-июнь 2021 года</t>
  </si>
  <si>
    <t>по состоянию: май 2021г.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</si>
  <si>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</t>
    </r>
    <r>
      <rPr>
        <b/>
        <sz val="16"/>
        <color rgb="FFFF0000"/>
        <rFont val="Arial"/>
        <family val="2"/>
        <charset val="204"/>
      </rPr>
      <t>(Базовый вариант)</t>
    </r>
  </si>
  <si>
    <t>социально-экономического развития на 2023 год и на период до 2025 года</t>
  </si>
  <si>
    <t>прибыли  на 2023 год и на период до 2025 года</t>
  </si>
  <si>
    <t xml:space="preserve">*) Источник информации: Отчет о финансовых результатах </t>
  </si>
  <si>
    <t>2022год</t>
  </si>
  <si>
    <t>2025 год</t>
  </si>
  <si>
    <t xml:space="preserve"> январь-июнь 2022 года</t>
  </si>
  <si>
    <t>январь-июнь 2022 года</t>
  </si>
  <si>
    <t>отчет</t>
  </si>
  <si>
    <t xml:space="preserve">Индекс потребительских цен </t>
  </si>
  <si>
    <t>на конец года</t>
  </si>
  <si>
    <t>в среднем загод</t>
  </si>
  <si>
    <t>ООО "Эртильский сахар"</t>
  </si>
  <si>
    <t>1.Код вида деятельности 10.81.1</t>
  </si>
  <si>
    <t>2.Наименование вида деятельности Производство сахара______________________________________</t>
  </si>
  <si>
    <t>10.81.1</t>
  </si>
  <si>
    <t xml:space="preserve"> - производство сахара</t>
  </si>
  <si>
    <t>26.52</t>
  </si>
  <si>
    <t xml:space="preserve"> - меласса</t>
  </si>
  <si>
    <t>68.20.2</t>
  </si>
  <si>
    <t xml:space="preserve"> - жом</t>
  </si>
  <si>
    <t>49.41.2</t>
  </si>
  <si>
    <t xml:space="preserve"> - автоуслуги</t>
  </si>
  <si>
    <t>35.14</t>
  </si>
  <si>
    <t xml:space="preserve"> - э/энергия</t>
  </si>
  <si>
    <t>52.10.9</t>
  </si>
  <si>
    <t xml:space="preserve"> - складские услуги</t>
  </si>
  <si>
    <t xml:space="preserve"> - ж/д услуги </t>
  </si>
  <si>
    <t>46.21.19</t>
  </si>
  <si>
    <t xml:space="preserve"> - оптовая торговля(патока, жом)</t>
  </si>
  <si>
    <t xml:space="preserve"> - сахар (собственный)</t>
  </si>
  <si>
    <t>ОАО "Эртильский опытный механический завод"</t>
  </si>
  <si>
    <t>МУР "Эртильское"</t>
  </si>
  <si>
    <t>35.30.14</t>
  </si>
  <si>
    <t>36.00.1</t>
  </si>
  <si>
    <t>36.00.2</t>
  </si>
  <si>
    <t xml:space="preserve"> - Производство пара и горячей воды (тепловой энергии) котельными</t>
  </si>
  <si>
    <t xml:space="preserve"> - Распределение воды</t>
  </si>
  <si>
    <t xml:space="preserve"> - Сбор и очистка воды</t>
  </si>
  <si>
    <t xml:space="preserve"> - Теплоэнергия</t>
  </si>
  <si>
    <t xml:space="preserve"> - Водоснабжение</t>
  </si>
  <si>
    <t xml:space="preserve"> - Водоотведение</t>
  </si>
  <si>
    <t>Гкал</t>
  </si>
  <si>
    <t>м3</t>
  </si>
  <si>
    <t>ОАО "Эртильский литейно-механический завод"</t>
  </si>
  <si>
    <t>1.Код вида деятельности 28.93</t>
  </si>
  <si>
    <t>2.Наименование вида деятельности Производство машин и оборудования для изготовления пищевых продуктов, напитков и табачных изделий</t>
  </si>
  <si>
    <t>28.93</t>
  </si>
  <si>
    <t>28.99</t>
  </si>
  <si>
    <t>47.99</t>
  </si>
  <si>
    <t xml:space="preserve"> - Производство прочих изделий, не включенных в другие группировки С</t>
  </si>
  <si>
    <t xml:space="preserve"> - Производство машин и оборудования для изготовления пищевых продуктов, напитков и табачных изделий С</t>
  </si>
  <si>
    <t xml:space="preserve"> - Прочая розничная торговля вне магазинов G</t>
  </si>
  <si>
    <t>Машина тестомесильная Г7-ТЗМ-63</t>
  </si>
  <si>
    <t>шт</t>
  </si>
  <si>
    <t>Машина тестомесильная Г7-МТ-70</t>
  </si>
  <si>
    <t>Мясорубка</t>
  </si>
  <si>
    <t>Измельчитель кормов И-76</t>
  </si>
  <si>
    <t>Измельчитель кормов Г7-ФИР</t>
  </si>
  <si>
    <t>Измельчитель кормов Г7-ФИР-2</t>
  </si>
  <si>
    <t>Конвейер ленточный КЛП-500</t>
  </si>
  <si>
    <t>Насос пастоприготовитель Г7-НПП</t>
  </si>
  <si>
    <t>Пастоприготовитель Г7-ПП-1</t>
  </si>
  <si>
    <t>Транспортер шнековый</t>
  </si>
  <si>
    <t>Транспортер стационарный</t>
  </si>
  <si>
    <t>Смеситель кормов</t>
  </si>
  <si>
    <t>Машина для снятия оперения с птиц  Г8-МОП-2</t>
  </si>
  <si>
    <t>Машина тестомесильная</t>
  </si>
  <si>
    <t>Машина тестомесильная маленькая</t>
  </si>
  <si>
    <t>Мясорубка Г7-МЕ2К-15</t>
  </si>
  <si>
    <t>Измельчитель кормов Г7-ФИР -2</t>
  </si>
  <si>
    <t>Конвейер ленточный</t>
  </si>
  <si>
    <t xml:space="preserve">Насос пастоприготовитель </t>
  </si>
  <si>
    <t xml:space="preserve">Пастоприготовитель </t>
  </si>
  <si>
    <t xml:space="preserve">Машина для снятия оперения с птиц </t>
  </si>
  <si>
    <t>филиал ООО "Благо-юг"</t>
  </si>
  <si>
    <t>1.Код вида деятельности 10.41.5  10.41.4</t>
  </si>
  <si>
    <t>2.Наименование вида деятельности Произвоизводство растительных рафинированных масел и жиров, производство шрота</t>
  </si>
  <si>
    <t>10.41,5</t>
  </si>
  <si>
    <t>10.41.4</t>
  </si>
  <si>
    <t>Производство подсолнечного шрота</t>
  </si>
  <si>
    <t>Производство растительного рафинированного масла</t>
  </si>
  <si>
    <t xml:space="preserve"> - масло подсолнечное</t>
  </si>
  <si>
    <t xml:space="preserve"> - шрот</t>
  </si>
  <si>
    <t>2.Наименование вида деятельности: производство машин и оборудования для изготовления пищевых продуктов</t>
  </si>
  <si>
    <t xml:space="preserve"> - производство машин и оборудования для изготовления пищевых продуктов С</t>
  </si>
  <si>
    <t xml:space="preserve"> - полотно решетное </t>
  </si>
  <si>
    <t>МУП "Эртильское"</t>
  </si>
  <si>
    <t>филиал "Благо-юг"</t>
  </si>
  <si>
    <t>по "товарам-представителям" ОО "Эртильский сахар" в 2023 году и на период до 2025 года</t>
  </si>
  <si>
    <t>Сахар-песок</t>
  </si>
  <si>
    <t>15.83</t>
  </si>
  <si>
    <t>тыс.т</t>
  </si>
  <si>
    <t>по "товарам-представителям" МУП "Эртильское" в 2023 году и на период до 2025 года</t>
  </si>
  <si>
    <t>теплоэнергия</t>
  </si>
  <si>
    <t>водоснабжение</t>
  </si>
  <si>
    <t>водоотведение</t>
  </si>
  <si>
    <t>по "товарам-представителям" ОАО "Эртильский литейно-механический завод" в 2023 году и на период до 2025 года</t>
  </si>
  <si>
    <t>29.53</t>
  </si>
  <si>
    <t>29.54</t>
  </si>
  <si>
    <t>Секция промежут. Балки</t>
  </si>
  <si>
    <t>36.63.7</t>
  </si>
  <si>
    <t>по "товарам-представителям" филиал "Благо-юг" в 2023 году и на период до 2025 года</t>
  </si>
  <si>
    <t>масло подсолнечное</t>
  </si>
  <si>
    <t>т</t>
  </si>
  <si>
    <t>по "товарам-представителям" ОАО "Эртильский Опытный механический завод" в 2023 году и на период до 2025 года</t>
  </si>
  <si>
    <t>Полотно решетное</t>
  </si>
  <si>
    <t>Эртильский муниципальный район</t>
  </si>
  <si>
    <t xml:space="preserve"> - сахар-песок</t>
  </si>
  <si>
    <t xml:space="preserve"> - полотно решетное</t>
  </si>
  <si>
    <t xml:space="preserve"> - теплоэнергия</t>
  </si>
  <si>
    <t>по Эртильскому муниципальному району (городскому округу)</t>
  </si>
  <si>
    <t>по Эртильскому муниципальному району на 2023 год и на период до 2025 года (сводная форма)</t>
  </si>
  <si>
    <t>1.Код вида деятельности 35.30.14;  36.00.1;  36.00.2; 68.32.1</t>
  </si>
  <si>
    <t xml:space="preserve">2.Наименование вида деятельности Производство пара и горячей воды (тепловой энергии) котельными   Забор и очистка воды для питьевых и промышленных нужд   Распределение воды для питьевых и промышленных нужд   </t>
  </si>
  <si>
    <t>шрот</t>
  </si>
  <si>
    <t xml:space="preserve"> - Машина тестомесильная</t>
  </si>
  <si>
    <t xml:space="preserve"> - Машина тестомесильная маленькая</t>
  </si>
  <si>
    <t xml:space="preserve"> - Мясорубка Г7-МЕ2К-15</t>
  </si>
  <si>
    <t xml:space="preserve"> - Измельчитель кормов И-76</t>
  </si>
  <si>
    <t xml:space="preserve"> - Измельчитель кормов Г7-ФИР -2</t>
  </si>
  <si>
    <t xml:space="preserve"> - Измельчитель кормов Г7-ФИР</t>
  </si>
  <si>
    <t xml:space="preserve"> - Конвейер ленточный</t>
  </si>
  <si>
    <t>Руководитель Лесников И.В.</t>
  </si>
  <si>
    <t>Исполнитель Непушкина Н.Р.</t>
  </si>
  <si>
    <t>2-10-64</t>
  </si>
  <si>
    <t>2-10--64</t>
  </si>
  <si>
    <t>10.41.5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</si>
</sst>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_)"/>
    <numFmt numFmtId="167" formatCode="0.0_)"/>
    <numFmt numFmtId="168" formatCode="0.000_)"/>
    <numFmt numFmtId="169" formatCode="_-* #,##0_р_._-;\-* #,##0_р_._-;_-* &quot;-&quot;??_р_._-;_-@_-"/>
    <numFmt numFmtId="170" formatCode="_-* #,##0.0_р_._-;\-* #,##0.0_р_._-;_-* &quot;-&quot;??_р_._-;_-@_-"/>
  </numFmts>
  <fonts count="6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b/>
      <sz val="10"/>
      <name val="Arial Cyr"/>
      <charset val="204"/>
    </font>
    <font>
      <b/>
      <sz val="14"/>
      <name val="Symbol"/>
      <family val="1"/>
      <charset val="2"/>
    </font>
    <font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Courier"/>
      <charset val="204"/>
    </font>
    <font>
      <b/>
      <sz val="8"/>
      <name val="Arial Cyr"/>
      <family val="2"/>
      <charset val="204"/>
    </font>
    <font>
      <b/>
      <vertAlign val="superscript"/>
      <sz val="12"/>
      <name val="Arial Cyr"/>
      <family val="2"/>
      <charset val="204"/>
    </font>
    <font>
      <i/>
      <sz val="8"/>
      <name val="Arial Cyr"/>
      <family val="2"/>
      <charset val="204"/>
    </font>
    <font>
      <b/>
      <sz val="8"/>
      <name val="Arial"/>
      <family val="2"/>
      <charset val="204"/>
    </font>
    <font>
      <sz val="10"/>
      <color indexed="8"/>
      <name val="Arial Cyr"/>
      <family val="2"/>
      <charset val="204"/>
    </font>
    <font>
      <b/>
      <i/>
      <u/>
      <sz val="10"/>
      <name val="Arial Cyr"/>
      <family val="2"/>
      <charset val="204"/>
    </font>
    <font>
      <b/>
      <sz val="14"/>
      <color indexed="10"/>
      <name val="Arial Cyr"/>
      <family val="2"/>
      <charset val="204"/>
    </font>
    <font>
      <b/>
      <i/>
      <u/>
      <sz val="12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"/>
      <family val="1"/>
      <charset val="204"/>
    </font>
    <font>
      <b/>
      <sz val="13"/>
      <color indexed="8"/>
      <name val="Times New Roman CYR"/>
      <family val="1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6"/>
      <color rgb="FFFF0000"/>
      <name val="Arial"/>
      <family val="2"/>
      <charset val="204"/>
    </font>
    <font>
      <i/>
      <sz val="14"/>
      <name val="Arial Cyr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6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165" fontId="23" fillId="0" borderId="0"/>
    <xf numFmtId="0" fontId="3" fillId="0" borderId="0"/>
    <xf numFmtId="164" fontId="3" fillId="0" borderId="0" applyFont="0" applyFill="0" applyBorder="0" applyAlignment="0" applyProtection="0"/>
    <xf numFmtId="165" fontId="36" fillId="0" borderId="0"/>
    <xf numFmtId="0" fontId="2" fillId="0" borderId="0"/>
    <xf numFmtId="0" fontId="3" fillId="0" borderId="0"/>
    <xf numFmtId="165" fontId="36" fillId="0" borderId="0"/>
    <xf numFmtId="0" fontId="1" fillId="0" borderId="0"/>
    <xf numFmtId="165" fontId="36" fillId="0" borderId="0"/>
    <xf numFmtId="166" fontId="36" fillId="0" borderId="0"/>
  </cellStyleXfs>
  <cellXfs count="514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0" borderId="0" xfId="0" applyFont="1" applyFill="1" applyBorder="1" applyAlignment="1"/>
    <xf numFmtId="0" fontId="5" fillId="0" borderId="0" xfId="0" applyFont="1" applyBorder="1" applyAlignment="1">
      <alignment horizontal="center" wrapText="1"/>
    </xf>
    <xf numFmtId="0" fontId="6" fillId="0" borderId="0" xfId="0" applyFont="1" applyBorder="1"/>
    <xf numFmtId="0" fontId="7" fillId="0" borderId="0" xfId="0" applyFont="1" applyAlignment="1"/>
    <xf numFmtId="0" fontId="11" fillId="0" borderId="0" xfId="0" applyFont="1" applyAlignment="1">
      <alignment horizontal="center"/>
    </xf>
    <xf numFmtId="0" fontId="14" fillId="0" borderId="1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justify" wrapText="1"/>
    </xf>
    <xf numFmtId="0" fontId="14" fillId="0" borderId="2" xfId="0" applyFont="1" applyFill="1" applyBorder="1"/>
    <xf numFmtId="0" fontId="14" fillId="0" borderId="3" xfId="0" applyFont="1" applyFill="1" applyBorder="1"/>
    <xf numFmtId="0" fontId="1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vertical="top"/>
    </xf>
    <xf numFmtId="0" fontId="14" fillId="0" borderId="2" xfId="0" applyFont="1" applyFill="1" applyBorder="1" applyAlignment="1"/>
    <xf numFmtId="0" fontId="14" fillId="0" borderId="2" xfId="0" applyFont="1" applyBorder="1" applyAlignment="1">
      <alignment horizontal="center" wrapText="1"/>
    </xf>
    <xf numFmtId="0" fontId="14" fillId="0" borderId="2" xfId="0" applyFont="1" applyBorder="1" applyAlignment="1"/>
    <xf numFmtId="0" fontId="14" fillId="0" borderId="2" xfId="0" applyFont="1" applyBorder="1"/>
    <xf numFmtId="0" fontId="14" fillId="0" borderId="3" xfId="0" applyFont="1" applyBorder="1"/>
    <xf numFmtId="0" fontId="14" fillId="0" borderId="5" xfId="0" applyFont="1" applyBorder="1"/>
    <xf numFmtId="0" fontId="14" fillId="0" borderId="6" xfId="0" applyFont="1" applyBorder="1"/>
    <xf numFmtId="0" fontId="0" fillId="0" borderId="0" xfId="0" applyAlignment="1">
      <alignment horizontal="justify" vertical="center" wrapText="1"/>
    </xf>
    <xf numFmtId="0" fontId="18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4" fillId="0" borderId="4" xfId="0" applyFont="1" applyBorder="1" applyAlignment="1">
      <alignment vertical="center" wrapText="1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14" fillId="0" borderId="0" xfId="0" applyFont="1" applyAlignment="1">
      <alignment horizontal="justify" vertical="center" wrapText="1"/>
    </xf>
    <xf numFmtId="0" fontId="14" fillId="0" borderId="0" xfId="0" applyFont="1"/>
    <xf numFmtId="0" fontId="14" fillId="0" borderId="0" xfId="0" applyFont="1" applyAlignment="1"/>
    <xf numFmtId="0" fontId="14" fillId="0" borderId="9" xfId="0" applyFont="1" applyBorder="1" applyAlignment="1">
      <alignment vertical="center" wrapText="1"/>
    </xf>
    <xf numFmtId="0" fontId="14" fillId="0" borderId="10" xfId="0" applyFont="1" applyBorder="1"/>
    <xf numFmtId="0" fontId="14" fillId="0" borderId="10" xfId="0" applyFont="1" applyBorder="1" applyAlignment="1">
      <alignment horizontal="center"/>
    </xf>
    <xf numFmtId="0" fontId="14" fillId="0" borderId="5" xfId="0" applyFont="1" applyFill="1" applyBorder="1" applyAlignment="1">
      <alignment horizontal="center" wrapText="1"/>
    </xf>
    <xf numFmtId="0" fontId="22" fillId="0" borderId="0" xfId="0" applyFont="1"/>
    <xf numFmtId="0" fontId="21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top"/>
    </xf>
    <xf numFmtId="164" fontId="7" fillId="0" borderId="1" xfId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left" wrapText="1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0" fillId="0" borderId="0" xfId="0" applyFont="1" applyAlignment="1"/>
    <xf numFmtId="0" fontId="10" fillId="0" borderId="0" xfId="0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10" xfId="0" applyBorder="1"/>
    <xf numFmtId="0" fontId="6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/>
    <xf numFmtId="0" fontId="5" fillId="0" borderId="0" xfId="0" applyFont="1" applyAlignment="1"/>
    <xf numFmtId="0" fontId="26" fillId="0" borderId="0" xfId="0" applyFont="1" applyBorder="1" applyAlignment="1">
      <alignment horizontal="center"/>
    </xf>
    <xf numFmtId="0" fontId="6" fillId="0" borderId="13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wrapText="1"/>
    </xf>
    <xf numFmtId="0" fontId="6" fillId="0" borderId="2" xfId="0" applyFont="1" applyFill="1" applyBorder="1" applyAlignment="1">
      <alignment horizontal="justify" wrapText="1"/>
    </xf>
    <xf numFmtId="0" fontId="6" fillId="0" borderId="2" xfId="0" applyFont="1" applyFill="1" applyBorder="1"/>
    <xf numFmtId="0" fontId="6" fillId="0" borderId="3" xfId="0" applyFont="1" applyFill="1" applyBorder="1"/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/>
    <xf numFmtId="0" fontId="6" fillId="0" borderId="2" xfId="0" applyFont="1" applyBorder="1"/>
    <xf numFmtId="0" fontId="6" fillId="0" borderId="3" xfId="0" applyFont="1" applyBorder="1"/>
    <xf numFmtId="0" fontId="6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8" fillId="0" borderId="2" xfId="0" applyFont="1" applyFill="1" applyBorder="1" applyAlignment="1"/>
    <xf numFmtId="0" fontId="8" fillId="0" borderId="2" xfId="0" applyFont="1" applyFill="1" applyBorder="1"/>
    <xf numFmtId="0" fontId="5" fillId="0" borderId="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4" fillId="3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10" xfId="0" applyFill="1" applyBorder="1"/>
    <xf numFmtId="0" fontId="0" fillId="0" borderId="4" xfId="0" applyFill="1" applyBorder="1" applyAlignment="1">
      <alignment vertical="center" wrapText="1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 applyAlignment="1"/>
    <xf numFmtId="0" fontId="0" fillId="0" borderId="3" xfId="0" applyFill="1" applyBorder="1" applyAlignment="1">
      <alignment horizontal="center"/>
    </xf>
    <xf numFmtId="0" fontId="0" fillId="0" borderId="17" xfId="0" applyFill="1" applyBorder="1" applyAlignment="1">
      <alignment vertical="center" wrapText="1"/>
    </xf>
    <xf numFmtId="0" fontId="0" fillId="0" borderId="5" xfId="0" applyFill="1" applyBorder="1"/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0" fontId="24" fillId="0" borderId="18" xfId="0" applyFont="1" applyFill="1" applyBorder="1" applyAlignment="1">
      <alignment horizontal="center" vertical="center" wrapText="1"/>
    </xf>
    <xf numFmtId="164" fontId="24" fillId="0" borderId="18" xfId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/>
    </xf>
    <xf numFmtId="0" fontId="14" fillId="0" borderId="2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/>
    </xf>
    <xf numFmtId="0" fontId="14" fillId="0" borderId="1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center" wrapText="1"/>
    </xf>
    <xf numFmtId="164" fontId="7" fillId="0" borderId="10" xfId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4" borderId="0" xfId="0" applyFill="1"/>
    <xf numFmtId="0" fontId="4" fillId="4" borderId="0" xfId="0" applyFont="1" applyFill="1" applyAlignment="1"/>
    <xf numFmtId="0" fontId="5" fillId="4" borderId="0" xfId="0" applyFont="1" applyFill="1" applyAlignment="1"/>
    <xf numFmtId="0" fontId="34" fillId="4" borderId="0" xfId="0" applyFont="1" applyFill="1"/>
    <xf numFmtId="0" fontId="14" fillId="0" borderId="1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/>
    </xf>
    <xf numFmtId="0" fontId="14" fillId="0" borderId="2" xfId="0" applyFont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44" fillId="8" borderId="0" xfId="7" applyFont="1" applyFill="1" applyBorder="1" applyAlignment="1"/>
    <xf numFmtId="0" fontId="45" fillId="0" borderId="0" xfId="7" applyFont="1" applyFill="1" applyBorder="1"/>
    <xf numFmtId="0" fontId="47" fillId="8" borderId="29" xfId="7" applyFont="1" applyFill="1" applyBorder="1" applyAlignment="1">
      <alignment vertical="top"/>
    </xf>
    <xf numFmtId="0" fontId="47" fillId="8" borderId="0" xfId="7" applyFont="1" applyFill="1" applyBorder="1" applyAlignment="1">
      <alignment vertical="top"/>
    </xf>
    <xf numFmtId="0" fontId="46" fillId="0" borderId="0" xfId="7" applyFont="1" applyFill="1" applyBorder="1" applyAlignment="1">
      <alignment vertical="top"/>
    </xf>
    <xf numFmtId="0" fontId="47" fillId="0" borderId="0" xfId="7" applyFont="1" applyFill="1" applyBorder="1" applyAlignment="1">
      <alignment vertical="top"/>
    </xf>
    <xf numFmtId="166" fontId="49" fillId="0" borderId="47" xfId="8" applyNumberFormat="1" applyFont="1" applyBorder="1" applyAlignment="1" applyProtection="1">
      <alignment horizontal="center" vertical="center"/>
      <protection locked="0"/>
    </xf>
    <xf numFmtId="166" fontId="50" fillId="0" borderId="1" xfId="8" applyNumberFormat="1" applyFont="1" applyFill="1" applyBorder="1" applyAlignment="1" applyProtection="1">
      <alignment horizontal="center" vertical="center" wrapText="1"/>
      <protection locked="0"/>
    </xf>
    <xf numFmtId="166" fontId="50" fillId="0" borderId="14" xfId="8" applyNumberFormat="1" applyFont="1" applyFill="1" applyBorder="1" applyAlignment="1" applyProtection="1">
      <alignment horizontal="center" vertical="center" wrapText="1"/>
      <protection locked="0"/>
    </xf>
    <xf numFmtId="166" fontId="32" fillId="0" borderId="0" xfId="8" applyNumberFormat="1" applyFont="1" applyBorder="1" applyAlignment="1" applyProtection="1">
      <alignment horizontal="center" vertical="center"/>
      <protection locked="0"/>
    </xf>
    <xf numFmtId="166" fontId="37" fillId="0" borderId="0" xfId="8" applyNumberFormat="1" applyFont="1" applyFill="1" applyBorder="1" applyAlignment="1" applyProtection="1">
      <alignment horizontal="center" vertical="center" wrapText="1"/>
      <protection locked="0"/>
    </xf>
    <xf numFmtId="166" fontId="37" fillId="5" borderId="0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9" applyBorder="1"/>
    <xf numFmtId="0" fontId="1" fillId="0" borderId="0" xfId="9"/>
    <xf numFmtId="166" fontId="51" fillId="0" borderId="9" xfId="8" applyNumberFormat="1" applyFont="1" applyBorder="1" applyAlignment="1" applyProtection="1">
      <alignment horizontal="center" vertical="center"/>
      <protection locked="0"/>
    </xf>
    <xf numFmtId="0" fontId="51" fillId="0" borderId="23" xfId="9" applyFont="1" applyFill="1" applyBorder="1" applyAlignment="1">
      <alignment horizontal="center"/>
    </xf>
    <xf numFmtId="166" fontId="18" fillId="0" borderId="0" xfId="8" applyNumberFormat="1" applyFont="1" applyBorder="1" applyAlignment="1" applyProtection="1">
      <alignment horizontal="center" vertical="center"/>
      <protection locked="0"/>
    </xf>
    <xf numFmtId="166" fontId="53" fillId="0" borderId="0" xfId="8" applyNumberFormat="1" applyFont="1" applyFill="1" applyBorder="1" applyAlignment="1" applyProtection="1">
      <alignment horizontal="center" vertical="center" wrapText="1"/>
      <protection locked="0"/>
    </xf>
    <xf numFmtId="166" fontId="38" fillId="0" borderId="0" xfId="8" applyNumberFormat="1" applyFont="1" applyFill="1" applyBorder="1" applyAlignment="1" applyProtection="1">
      <alignment horizontal="center" vertical="center" wrapText="1"/>
      <protection locked="0"/>
    </xf>
    <xf numFmtId="166" fontId="38" fillId="5" borderId="0" xfId="8" applyNumberFormat="1" applyFont="1" applyFill="1" applyBorder="1" applyAlignment="1" applyProtection="1">
      <alignment horizontal="center" vertical="center" wrapText="1"/>
      <protection locked="0"/>
    </xf>
    <xf numFmtId="0" fontId="55" fillId="8" borderId="34" xfId="7" applyFont="1" applyFill="1" applyBorder="1" applyAlignment="1">
      <alignment horizontal="left" vertical="center" wrapText="1" indent="2"/>
    </xf>
    <xf numFmtId="1" fontId="56" fillId="8" borderId="49" xfId="7" applyNumberFormat="1" applyFont="1" applyFill="1" applyBorder="1" applyAlignment="1">
      <alignment horizontal="center" vertical="center"/>
    </xf>
    <xf numFmtId="166" fontId="39" fillId="7" borderId="0" xfId="8" applyNumberFormat="1" applyFont="1" applyFill="1" applyBorder="1" applyAlignment="1">
      <alignment vertical="center" wrapText="1"/>
    </xf>
    <xf numFmtId="167" fontId="40" fillId="7" borderId="0" xfId="8" applyNumberFormat="1" applyFont="1" applyFill="1" applyBorder="1"/>
    <xf numFmtId="167" fontId="14" fillId="7" borderId="0" xfId="8" applyNumberFormat="1" applyFont="1" applyFill="1" applyBorder="1" applyAlignment="1">
      <alignment horizontal="center" vertical="center"/>
    </xf>
    <xf numFmtId="166" fontId="40" fillId="5" borderId="0" xfId="8" applyNumberFormat="1" applyFont="1" applyFill="1" applyBorder="1"/>
    <xf numFmtId="166" fontId="40" fillId="7" borderId="0" xfId="8" applyNumberFormat="1" applyFont="1" applyFill="1" applyBorder="1"/>
    <xf numFmtId="166" fontId="50" fillId="0" borderId="50" xfId="8" applyNumberFormat="1" applyFont="1" applyFill="1" applyBorder="1" applyAlignment="1">
      <alignment vertical="center"/>
    </xf>
    <xf numFmtId="167" fontId="51" fillId="0" borderId="44" xfId="8" applyNumberFormat="1" applyFont="1" applyFill="1" applyBorder="1" applyAlignment="1">
      <alignment horizontal="center" vertical="center"/>
    </xf>
    <xf numFmtId="166" fontId="33" fillId="0" borderId="0" xfId="8" applyNumberFormat="1" applyFont="1" applyFill="1" applyBorder="1" applyAlignment="1">
      <alignment vertical="center"/>
    </xf>
    <xf numFmtId="167" fontId="20" fillId="0" borderId="0" xfId="8" applyNumberFormat="1" applyFont="1" applyFill="1" applyBorder="1" applyAlignment="1">
      <alignment horizontal="center" vertical="center"/>
    </xf>
    <xf numFmtId="167" fontId="20" fillId="5" borderId="0" xfId="8" applyNumberFormat="1" applyFont="1" applyFill="1" applyBorder="1" applyAlignment="1">
      <alignment horizontal="center" vertical="center"/>
    </xf>
    <xf numFmtId="166" fontId="49" fillId="0" borderId="50" xfId="8" applyNumberFormat="1" applyFont="1" applyFill="1" applyBorder="1" applyAlignment="1">
      <alignment vertical="center"/>
    </xf>
    <xf numFmtId="166" fontId="32" fillId="0" borderId="0" xfId="8" applyNumberFormat="1" applyFont="1" applyFill="1" applyBorder="1" applyAlignment="1">
      <alignment vertical="center"/>
    </xf>
    <xf numFmtId="166" fontId="49" fillId="0" borderId="51" xfId="8" applyNumberFormat="1" applyFont="1" applyFill="1" applyBorder="1" applyAlignment="1">
      <alignment vertical="center"/>
    </xf>
    <xf numFmtId="167" fontId="20" fillId="4" borderId="0" xfId="8" applyNumberFormat="1" applyFont="1" applyFill="1" applyBorder="1" applyAlignment="1">
      <alignment horizontal="center" vertical="center"/>
    </xf>
    <xf numFmtId="167" fontId="14" fillId="4" borderId="0" xfId="8" applyNumberFormat="1" applyFont="1" applyFill="1" applyBorder="1" applyAlignment="1">
      <alignment horizontal="center" vertical="center"/>
    </xf>
    <xf numFmtId="167" fontId="57" fillId="4" borderId="0" xfId="8" applyNumberFormat="1" applyFont="1" applyFill="1" applyBorder="1" applyAlignment="1">
      <alignment horizontal="center" vertical="center"/>
    </xf>
    <xf numFmtId="167" fontId="57" fillId="5" borderId="0" xfId="8" applyNumberFormat="1" applyFont="1" applyFill="1" applyBorder="1" applyAlignment="1">
      <alignment horizontal="center" vertical="center"/>
    </xf>
    <xf numFmtId="0" fontId="1" fillId="5" borderId="0" xfId="9" applyFill="1" applyBorder="1"/>
    <xf numFmtId="168" fontId="41" fillId="0" borderId="0" xfId="10" applyNumberFormat="1" applyFont="1" applyFill="1" applyBorder="1" applyAlignment="1">
      <alignment horizontal="center" vertical="center"/>
    </xf>
    <xf numFmtId="168" fontId="1" fillId="0" borderId="0" xfId="9" applyNumberFormat="1" applyBorder="1"/>
    <xf numFmtId="168" fontId="1" fillId="5" borderId="0" xfId="9" applyNumberFormat="1" applyFill="1" applyBorder="1"/>
    <xf numFmtId="0" fontId="1" fillId="5" borderId="0" xfId="9" applyFill="1"/>
    <xf numFmtId="0" fontId="14" fillId="0" borderId="4" xfId="0" applyFont="1" applyBorder="1" applyAlignment="1">
      <alignment horizontal="center" vertical="top"/>
    </xf>
    <xf numFmtId="0" fontId="14" fillId="0" borderId="2" xfId="0" applyFont="1" applyFill="1" applyBorder="1" applyAlignment="1">
      <alignment horizontal="left" wrapText="1"/>
    </xf>
    <xf numFmtId="0" fontId="18" fillId="0" borderId="11" xfId="0" applyFont="1" applyBorder="1" applyAlignment="1">
      <alignment horizontal="center" vertical="center"/>
    </xf>
    <xf numFmtId="0" fontId="34" fillId="0" borderId="0" xfId="0" applyFont="1"/>
    <xf numFmtId="0" fontId="59" fillId="0" borderId="0" xfId="0" applyFont="1"/>
    <xf numFmtId="0" fontId="59" fillId="0" borderId="0" xfId="0" applyFont="1" applyAlignment="1"/>
    <xf numFmtId="0" fontId="34" fillId="0" borderId="0" xfId="0" applyFont="1" applyFill="1"/>
    <xf numFmtId="0" fontId="34" fillId="2" borderId="0" xfId="0" applyFont="1" applyFill="1"/>
    <xf numFmtId="0" fontId="18" fillId="2" borderId="0" xfId="0" applyFont="1" applyFill="1" applyAlignment="1"/>
    <xf numFmtId="0" fontId="60" fillId="2" borderId="0" xfId="0" applyFont="1" applyFill="1" applyAlignment="1"/>
    <xf numFmtId="0" fontId="60" fillId="0" borderId="0" xfId="0" applyFont="1" applyFill="1" applyBorder="1" applyAlignment="1">
      <alignment horizontal="left" vertical="justify" wrapText="1"/>
    </xf>
    <xf numFmtId="0" fontId="60" fillId="0" borderId="21" xfId="0" applyFont="1" applyFill="1" applyBorder="1" applyAlignment="1">
      <alignment horizontal="left" vertical="justify" wrapText="1"/>
    </xf>
    <xf numFmtId="0" fontId="60" fillId="0" borderId="21" xfId="0" applyFont="1" applyFill="1" applyBorder="1" applyAlignment="1">
      <alignment horizontal="center" vertical="justify" wrapText="1"/>
    </xf>
    <xf numFmtId="0" fontId="60" fillId="0" borderId="0" xfId="0" applyFont="1" applyFill="1" applyBorder="1" applyAlignment="1">
      <alignment horizontal="center" vertical="justify" wrapText="1"/>
    </xf>
    <xf numFmtId="0" fontId="59" fillId="0" borderId="1" xfId="0" applyFont="1" applyFill="1" applyBorder="1" applyAlignment="1">
      <alignment horizontal="center" vertical="center" wrapText="1"/>
    </xf>
    <xf numFmtId="164" fontId="59" fillId="0" borderId="1" xfId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164" fontId="59" fillId="0" borderId="10" xfId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4" fillId="0" borderId="0" xfId="0" applyFont="1" applyBorder="1" applyAlignment="1">
      <alignment horizontal="center" vertical="top"/>
    </xf>
    <xf numFmtId="0" fontId="34" fillId="0" borderId="0" xfId="0" applyFont="1" applyFill="1" applyBorder="1" applyAlignment="1"/>
    <xf numFmtId="0" fontId="60" fillId="0" borderId="0" xfId="0" applyFont="1" applyBorder="1" applyAlignment="1">
      <alignment horizontal="center" wrapText="1"/>
    </xf>
    <xf numFmtId="0" fontId="34" fillId="0" borderId="0" xfId="0" applyFont="1" applyBorder="1"/>
    <xf numFmtId="0" fontId="20" fillId="0" borderId="0" xfId="0" applyFont="1" applyAlignment="1">
      <alignment horizontal="center"/>
    </xf>
    <xf numFmtId="0" fontId="59" fillId="0" borderId="0" xfId="0" applyFont="1" applyAlignment="1">
      <alignment horizontal="left"/>
    </xf>
    <xf numFmtId="0" fontId="59" fillId="0" borderId="0" xfId="0" applyFont="1" applyAlignment="1">
      <alignment horizontal="center"/>
    </xf>
    <xf numFmtId="0" fontId="12" fillId="0" borderId="0" xfId="0" applyFont="1"/>
    <xf numFmtId="0" fontId="59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justify" vertical="center" wrapText="1"/>
    </xf>
    <xf numFmtId="165" fontId="12" fillId="0" borderId="13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justify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justify" vertical="center" wrapText="1"/>
    </xf>
    <xf numFmtId="165" fontId="12" fillId="0" borderId="17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justify" vertical="center" wrapText="1"/>
    </xf>
    <xf numFmtId="0" fontId="59" fillId="0" borderId="11" xfId="0" applyFont="1" applyBorder="1" applyAlignment="1">
      <alignment vertical="center" wrapText="1"/>
    </xf>
    <xf numFmtId="0" fontId="59" fillId="0" borderId="19" xfId="0" applyFont="1" applyBorder="1" applyAlignment="1">
      <alignment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17" xfId="0" applyFont="1" applyBorder="1" applyAlignment="1">
      <alignment horizontal="justify" vertical="center" wrapText="1"/>
    </xf>
    <xf numFmtId="0" fontId="13" fillId="2" borderId="0" xfId="0" applyFont="1" applyFill="1" applyBorder="1" applyAlignment="1">
      <alignment wrapText="1"/>
    </xf>
    <xf numFmtId="0" fontId="18" fillId="0" borderId="0" xfId="0" applyFont="1" applyBorder="1"/>
    <xf numFmtId="0" fontId="46" fillId="5" borderId="26" xfId="7" applyFont="1" applyFill="1" applyBorder="1" applyAlignment="1">
      <alignment vertical="top"/>
    </xf>
    <xf numFmtId="0" fontId="65" fillId="8" borderId="0" xfId="7" applyFont="1" applyFill="1" applyBorder="1" applyAlignment="1"/>
    <xf numFmtId="0" fontId="65" fillId="8" borderId="29" xfId="7" applyFont="1" applyFill="1" applyBorder="1" applyAlignment="1">
      <alignment vertical="top"/>
    </xf>
    <xf numFmtId="0" fontId="47" fillId="5" borderId="26" xfId="7" applyFont="1" applyFill="1" applyBorder="1" applyAlignment="1">
      <alignment vertical="top"/>
    </xf>
    <xf numFmtId="0" fontId="14" fillId="0" borderId="0" xfId="0" applyFont="1" applyAlignment="1">
      <alignment horizontal="left"/>
    </xf>
    <xf numFmtId="0" fontId="10" fillId="0" borderId="1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wrapText="1"/>
    </xf>
    <xf numFmtId="0" fontId="59" fillId="0" borderId="0" xfId="0" applyFont="1" applyAlignment="1">
      <alignment horizontal="center"/>
    </xf>
    <xf numFmtId="0" fontId="14" fillId="0" borderId="4" xfId="0" applyFont="1" applyBorder="1" applyAlignment="1">
      <alignment horizontal="center" vertical="top"/>
    </xf>
    <xf numFmtId="0" fontId="59" fillId="0" borderId="0" xfId="0" applyFont="1"/>
    <xf numFmtId="0" fontId="5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14" fillId="9" borderId="2" xfId="0" applyFont="1" applyFill="1" applyBorder="1" applyAlignment="1">
      <alignment horizontal="justify" vertical="top" wrapText="1"/>
    </xf>
    <xf numFmtId="169" fontId="14" fillId="0" borderId="2" xfId="1" applyNumberFormat="1" applyFont="1" applyFill="1" applyBorder="1" applyAlignment="1">
      <alignment horizontal="center" wrapText="1"/>
    </xf>
    <xf numFmtId="0" fontId="58" fillId="0" borderId="2" xfId="0" applyFont="1" applyFill="1" applyBorder="1" applyAlignment="1">
      <alignment horizontal="justify" wrapText="1"/>
    </xf>
    <xf numFmtId="164" fontId="14" fillId="0" borderId="2" xfId="1" applyNumberFormat="1" applyFont="1" applyFill="1" applyBorder="1" applyAlignment="1">
      <alignment horizontal="center" wrapText="1"/>
    </xf>
    <xf numFmtId="170" fontId="14" fillId="0" borderId="2" xfId="1" applyNumberFormat="1" applyFont="1" applyFill="1" applyBorder="1" applyAlignment="1">
      <alignment horizontal="center" wrapText="1"/>
    </xf>
    <xf numFmtId="170" fontId="58" fillId="0" borderId="2" xfId="1" applyNumberFormat="1" applyFont="1" applyFill="1" applyBorder="1" applyAlignment="1">
      <alignment horizontal="justify" wrapText="1"/>
    </xf>
    <xf numFmtId="0" fontId="18" fillId="0" borderId="11" xfId="0" applyFont="1" applyBorder="1" applyAlignment="1">
      <alignment horizontal="center" vertical="center"/>
    </xf>
    <xf numFmtId="0" fontId="59" fillId="0" borderId="1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justify" vertical="top" wrapText="1"/>
    </xf>
    <xf numFmtId="2" fontId="18" fillId="0" borderId="11" xfId="0" applyNumberFormat="1" applyFont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0" fontId="34" fillId="0" borderId="4" xfId="0" applyFont="1" applyFill="1" applyBorder="1"/>
    <xf numFmtId="0" fontId="34" fillId="0" borderId="2" xfId="0" applyFont="1" applyFill="1" applyBorder="1"/>
    <xf numFmtId="165" fontId="12" fillId="0" borderId="20" xfId="0" applyNumberFormat="1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center" vertical="center" wrapText="1"/>
    </xf>
    <xf numFmtId="0" fontId="67" fillId="4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2" fontId="4" fillId="0" borderId="11" xfId="0" applyNumberFormat="1" applyFont="1" applyBorder="1" applyAlignment="1">
      <alignment horizontal="center" vertical="center"/>
    </xf>
    <xf numFmtId="2" fontId="14" fillId="0" borderId="2" xfId="0" applyNumberFormat="1" applyFont="1" applyFill="1" applyBorder="1" applyAlignment="1">
      <alignment horizontal="justify" wrapText="1"/>
    </xf>
    <xf numFmtId="165" fontId="14" fillId="0" borderId="2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wrapText="1"/>
    </xf>
    <xf numFmtId="165" fontId="14" fillId="0" borderId="2" xfId="0" applyNumberFormat="1" applyFont="1" applyFill="1" applyBorder="1" applyAlignment="1">
      <alignment horizontal="justify" wrapText="1"/>
    </xf>
    <xf numFmtId="165" fontId="14" fillId="0" borderId="2" xfId="0" applyNumberFormat="1" applyFont="1" applyFill="1" applyBorder="1"/>
    <xf numFmtId="165" fontId="14" fillId="0" borderId="3" xfId="0" applyNumberFormat="1" applyFont="1" applyFill="1" applyBorder="1"/>
    <xf numFmtId="43" fontId="59" fillId="0" borderId="10" xfId="0" applyNumberFormat="1" applyFont="1" applyFill="1" applyBorder="1" applyAlignment="1">
      <alignment horizontal="center" vertical="center" wrapText="1"/>
    </xf>
    <xf numFmtId="43" fontId="59" fillId="0" borderId="1" xfId="0" applyNumberFormat="1" applyFont="1" applyFill="1" applyBorder="1" applyAlignment="1">
      <alignment horizontal="center" vertical="center" wrapText="1"/>
    </xf>
    <xf numFmtId="43" fontId="14" fillId="0" borderId="2" xfId="0" applyNumberFormat="1" applyFont="1" applyFill="1" applyBorder="1" applyAlignment="1">
      <alignment horizontal="justify" wrapText="1"/>
    </xf>
    <xf numFmtId="1" fontId="14" fillId="0" borderId="2" xfId="0" applyNumberFormat="1" applyFont="1" applyFill="1" applyBorder="1" applyAlignment="1">
      <alignment horizontal="justify" wrapText="1"/>
    </xf>
    <xf numFmtId="165" fontId="0" fillId="0" borderId="10" xfId="0" applyNumberFormat="1" applyBorder="1"/>
    <xf numFmtId="165" fontId="0" fillId="0" borderId="2" xfId="0" applyNumberFormat="1" applyBorder="1"/>
    <xf numFmtId="0" fontId="59" fillId="0" borderId="0" xfId="0" applyFont="1"/>
    <xf numFmtId="0" fontId="14" fillId="0" borderId="0" xfId="0" applyFont="1" applyAlignment="1">
      <alignment horizontal="left"/>
    </xf>
    <xf numFmtId="0" fontId="24" fillId="0" borderId="11" xfId="0" applyFont="1" applyFill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/>
    </xf>
    <xf numFmtId="165" fontId="14" fillId="0" borderId="10" xfId="0" applyNumberFormat="1" applyFont="1" applyBorder="1"/>
    <xf numFmtId="165" fontId="14" fillId="0" borderId="2" xfId="0" applyNumberFormat="1" applyFont="1" applyBorder="1"/>
    <xf numFmtId="2" fontId="14" fillId="0" borderId="2" xfId="0" applyNumberFormat="1" applyFont="1" applyFill="1" applyBorder="1"/>
    <xf numFmtId="170" fontId="14" fillId="0" borderId="2" xfId="0" applyNumberFormat="1" applyFont="1" applyFill="1" applyBorder="1" applyAlignment="1">
      <alignment horizontal="justify" wrapText="1"/>
    </xf>
    <xf numFmtId="0" fontId="12" fillId="4" borderId="15" xfId="0" applyFont="1" applyFill="1" applyBorder="1" applyAlignment="1">
      <alignment horizontal="justify" vertical="center" wrapText="1"/>
    </xf>
    <xf numFmtId="2" fontId="6" fillId="0" borderId="2" xfId="0" applyNumberFormat="1" applyFont="1" applyFill="1" applyBorder="1" applyAlignment="1">
      <alignment horizontal="justify" wrapText="1"/>
    </xf>
    <xf numFmtId="165" fontId="6" fillId="0" borderId="2" xfId="0" applyNumberFormat="1" applyFont="1" applyBorder="1" applyAlignment="1"/>
    <xf numFmtId="2" fontId="6" fillId="0" borderId="2" xfId="0" applyNumberFormat="1" applyFont="1" applyBorder="1" applyAlignment="1"/>
    <xf numFmtId="0" fontId="14" fillId="4" borderId="2" xfId="0" applyFont="1" applyFill="1" applyBorder="1" applyAlignment="1">
      <alignment horizontal="justify" wrapText="1"/>
    </xf>
    <xf numFmtId="0" fontId="14" fillId="4" borderId="2" xfId="0" applyFont="1" applyFill="1" applyBorder="1" applyAlignment="1">
      <alignment horizontal="left" wrapText="1"/>
    </xf>
    <xf numFmtId="0" fontId="14" fillId="4" borderId="2" xfId="0" applyFont="1" applyFill="1" applyBorder="1"/>
    <xf numFmtId="0" fontId="14" fillId="4" borderId="3" xfId="0" applyFont="1" applyFill="1" applyBorder="1"/>
    <xf numFmtId="2" fontId="6" fillId="0" borderId="2" xfId="0" applyNumberFormat="1" applyFont="1" applyBorder="1"/>
    <xf numFmtId="165" fontId="6" fillId="0" borderId="2" xfId="0" applyNumberFormat="1" applyFont="1" applyBorder="1"/>
    <xf numFmtId="165" fontId="5" fillId="0" borderId="2" xfId="0" applyNumberFormat="1" applyFont="1" applyFill="1" applyBorder="1" applyAlignment="1">
      <alignment horizontal="center" wrapText="1"/>
    </xf>
    <xf numFmtId="165" fontId="6" fillId="0" borderId="3" xfId="0" applyNumberFormat="1" applyFont="1" applyBorder="1"/>
    <xf numFmtId="2" fontId="21" fillId="0" borderId="11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165" fontId="21" fillId="0" borderId="11" xfId="0" applyNumberFormat="1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justify" wrapText="1"/>
    </xf>
    <xf numFmtId="0" fontId="6" fillId="4" borderId="2" xfId="0" applyFont="1" applyFill="1" applyBorder="1" applyAlignment="1">
      <alignment horizontal="justify" wrapText="1"/>
    </xf>
    <xf numFmtId="0" fontId="6" fillId="0" borderId="2" xfId="0" applyFont="1" applyFill="1" applyBorder="1" applyAlignment="1">
      <alignment horizontal="left" wrapText="1"/>
    </xf>
    <xf numFmtId="165" fontId="6" fillId="2" borderId="2" xfId="0" applyNumberFormat="1" applyFont="1" applyFill="1" applyBorder="1" applyAlignment="1">
      <alignment horizontal="justify" wrapText="1"/>
    </xf>
    <xf numFmtId="2" fontId="27" fillId="0" borderId="1" xfId="0" applyNumberFormat="1" applyFont="1" applyBorder="1" applyAlignment="1">
      <alignment horizontal="center" vertical="center" wrapText="1"/>
    </xf>
    <xf numFmtId="0" fontId="59" fillId="0" borderId="0" xfId="0" applyFont="1"/>
    <xf numFmtId="0" fontId="20" fillId="0" borderId="0" xfId="0" applyFont="1"/>
    <xf numFmtId="0" fontId="34" fillId="0" borderId="0" xfId="0" applyFont="1" applyAlignment="1">
      <alignment horizontal="right"/>
    </xf>
    <xf numFmtId="0" fontId="14" fillId="0" borderId="0" xfId="0" applyFont="1" applyFill="1" applyBorder="1" applyAlignment="1">
      <alignment horizontal="justify" wrapText="1"/>
    </xf>
    <xf numFmtId="165" fontId="14" fillId="0" borderId="0" xfId="0" applyNumberFormat="1" applyFont="1" applyFill="1" applyBorder="1" applyAlignment="1">
      <alignment horizontal="justify" wrapText="1"/>
    </xf>
    <xf numFmtId="165" fontId="34" fillId="0" borderId="0" xfId="0" applyNumberFormat="1" applyFont="1"/>
    <xf numFmtId="0" fontId="5" fillId="0" borderId="2" xfId="0" applyFont="1" applyFill="1" applyBorder="1" applyAlignment="1">
      <alignment horizontal="center"/>
    </xf>
    <xf numFmtId="164" fontId="24" fillId="0" borderId="11" xfId="1" applyFont="1" applyFill="1" applyBorder="1" applyAlignment="1">
      <alignment horizontal="center" vertical="center" wrapText="1"/>
    </xf>
    <xf numFmtId="2" fontId="6" fillId="4" borderId="2" xfId="0" applyNumberFormat="1" applyFont="1" applyFill="1" applyBorder="1"/>
    <xf numFmtId="165" fontId="27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/>
    <xf numFmtId="165" fontId="14" fillId="4" borderId="10" xfId="0" applyNumberFormat="1" applyFont="1" applyFill="1" applyBorder="1"/>
    <xf numFmtId="165" fontId="14" fillId="4" borderId="2" xfId="0" applyNumberFormat="1" applyFont="1" applyFill="1" applyBorder="1"/>
    <xf numFmtId="0" fontId="14" fillId="4" borderId="2" xfId="0" applyFont="1" applyFill="1" applyBorder="1" applyAlignment="1">
      <alignment horizontal="center"/>
    </xf>
    <xf numFmtId="0" fontId="14" fillId="4" borderId="8" xfId="0" applyFont="1" applyFill="1" applyBorder="1"/>
    <xf numFmtId="0" fontId="14" fillId="4" borderId="8" xfId="0" applyFont="1" applyFill="1" applyBorder="1" applyAlignment="1">
      <alignment horizontal="center"/>
    </xf>
    <xf numFmtId="49" fontId="0" fillId="0" borderId="0" xfId="0" applyNumberFormat="1"/>
    <xf numFmtId="49" fontId="7" fillId="0" borderId="0" xfId="0" applyNumberFormat="1" applyFont="1" applyAlignment="1"/>
    <xf numFmtId="49" fontId="6" fillId="0" borderId="0" xfId="0" applyNumberFormat="1" applyFont="1" applyAlignment="1"/>
    <xf numFmtId="169" fontId="14" fillId="4" borderId="2" xfId="0" applyNumberFormat="1" applyFont="1" applyFill="1" applyBorder="1" applyAlignment="1">
      <alignment horizontal="justify" wrapText="1"/>
    </xf>
    <xf numFmtId="164" fontId="59" fillId="4" borderId="1" xfId="1" applyFont="1" applyFill="1" applyBorder="1" applyAlignment="1">
      <alignment horizontal="center" vertical="center" wrapText="1"/>
    </xf>
    <xf numFmtId="164" fontId="59" fillId="4" borderId="10" xfId="1" applyFont="1" applyFill="1" applyBorder="1" applyAlignment="1">
      <alignment horizontal="center" vertical="center" wrapText="1"/>
    </xf>
    <xf numFmtId="165" fontId="14" fillId="4" borderId="2" xfId="0" applyNumberFormat="1" applyFont="1" applyFill="1" applyBorder="1" applyAlignment="1">
      <alignment horizontal="justify" wrapText="1"/>
    </xf>
    <xf numFmtId="0" fontId="14" fillId="4" borderId="2" xfId="0" applyFont="1" applyFill="1" applyBorder="1" applyAlignment="1"/>
    <xf numFmtId="165" fontId="0" fillId="0" borderId="0" xfId="0" applyNumberFormat="1"/>
    <xf numFmtId="1" fontId="6" fillId="0" borderId="2" xfId="0" applyNumberFormat="1" applyFont="1" applyFill="1" applyBorder="1"/>
    <xf numFmtId="165" fontId="14" fillId="0" borderId="2" xfId="0" applyNumberFormat="1" applyFont="1" applyBorder="1" applyAlignment="1">
      <alignment horizontal="center"/>
    </xf>
    <xf numFmtId="165" fontId="14" fillId="0" borderId="8" xfId="0" applyNumberFormat="1" applyFont="1" applyBorder="1"/>
    <xf numFmtId="165" fontId="14" fillId="0" borderId="8" xfId="0" applyNumberFormat="1" applyFont="1" applyBorder="1" applyAlignment="1">
      <alignment horizontal="center"/>
    </xf>
    <xf numFmtId="0" fontId="16" fillId="4" borderId="43" xfId="0" applyFont="1" applyFill="1" applyBorder="1" applyAlignment="1">
      <alignment horizontal="left" vertical="top" wrapText="1"/>
    </xf>
    <xf numFmtId="0" fontId="16" fillId="4" borderId="42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wrapText="1"/>
    </xf>
    <xf numFmtId="0" fontId="59" fillId="0" borderId="0" xfId="0" applyFont="1"/>
    <xf numFmtId="0" fontId="59" fillId="0" borderId="0" xfId="0" applyFont="1" applyAlignment="1">
      <alignment horizontal="left"/>
    </xf>
    <xf numFmtId="0" fontId="59" fillId="0" borderId="0" xfId="0" applyFont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14" fillId="0" borderId="4" xfId="0" applyFont="1" applyBorder="1" applyAlignment="1">
      <alignment horizontal="center" vertical="top"/>
    </xf>
    <xf numFmtId="0" fontId="14" fillId="0" borderId="17" xfId="0" applyFont="1" applyBorder="1" applyAlignment="1">
      <alignment horizontal="center" vertical="top"/>
    </xf>
    <xf numFmtId="0" fontId="14" fillId="0" borderId="2" xfId="0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43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/>
    </xf>
    <xf numFmtId="0" fontId="59" fillId="0" borderId="19" xfId="0" applyFont="1" applyFill="1" applyBorder="1" applyAlignment="1">
      <alignment horizontal="center"/>
    </xf>
    <xf numFmtId="0" fontId="59" fillId="0" borderId="11" xfId="0" applyFont="1" applyFill="1" applyBorder="1" applyAlignment="1">
      <alignment horizontal="center"/>
    </xf>
    <xf numFmtId="0" fontId="59" fillId="0" borderId="18" xfId="0" applyFont="1" applyFill="1" applyBorder="1" applyAlignment="1">
      <alignment horizontal="center" vertical="center" wrapText="1"/>
    </xf>
    <xf numFmtId="0" fontId="59" fillId="0" borderId="33" xfId="0" applyFont="1" applyFill="1" applyBorder="1" applyAlignment="1">
      <alignment horizontal="center" vertical="center" wrapText="1"/>
    </xf>
    <xf numFmtId="164" fontId="59" fillId="0" borderId="18" xfId="1" applyFont="1" applyFill="1" applyBorder="1" applyAlignment="1">
      <alignment horizontal="center" vertical="center" wrapText="1"/>
    </xf>
    <xf numFmtId="164" fontId="59" fillId="0" borderId="33" xfId="1" applyFont="1" applyFill="1" applyBorder="1" applyAlignment="1">
      <alignment horizontal="center" vertical="center" wrapText="1"/>
    </xf>
    <xf numFmtId="0" fontId="59" fillId="0" borderId="32" xfId="0" applyFont="1" applyFill="1" applyBorder="1" applyAlignment="1">
      <alignment horizontal="center" vertical="center" wrapText="1"/>
    </xf>
    <xf numFmtId="0" fontId="59" fillId="0" borderId="34" xfId="0" applyFont="1" applyFill="1" applyBorder="1" applyAlignment="1">
      <alignment horizontal="center" vertical="center" wrapText="1"/>
    </xf>
    <xf numFmtId="0" fontId="59" fillId="0" borderId="35" xfId="0" applyFont="1" applyFill="1" applyBorder="1" applyAlignment="1">
      <alignment horizontal="center" vertical="center" wrapText="1"/>
    </xf>
    <xf numFmtId="0" fontId="59" fillId="0" borderId="36" xfId="0" applyFont="1" applyFill="1" applyBorder="1" applyAlignment="1">
      <alignment horizontal="center" vertical="center" wrapText="1"/>
    </xf>
    <xf numFmtId="0" fontId="59" fillId="0" borderId="37" xfId="0" applyFont="1" applyFill="1" applyBorder="1" applyAlignment="1">
      <alignment horizontal="center" vertical="center" wrapText="1"/>
    </xf>
    <xf numFmtId="0" fontId="59" fillId="0" borderId="38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 vertical="center" wrapText="1"/>
    </xf>
    <xf numFmtId="0" fontId="59" fillId="0" borderId="11" xfId="0" applyFont="1" applyFill="1" applyBorder="1" applyAlignment="1">
      <alignment horizontal="center" vertical="center" wrapText="1"/>
    </xf>
    <xf numFmtId="0" fontId="59" fillId="0" borderId="40" xfId="0" applyFont="1" applyFill="1" applyBorder="1" applyAlignment="1">
      <alignment horizontal="center"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justify" wrapText="1"/>
    </xf>
    <xf numFmtId="0" fontId="12" fillId="0" borderId="0" xfId="0" applyFont="1" applyFill="1" applyBorder="1" applyAlignment="1">
      <alignment horizontal="left" vertical="justify" wrapText="1"/>
    </xf>
    <xf numFmtId="0" fontId="12" fillId="0" borderId="31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24" xfId="0" applyFont="1" applyFill="1" applyBorder="1" applyAlignment="1">
      <alignment horizontal="left"/>
    </xf>
    <xf numFmtId="0" fontId="12" fillId="0" borderId="28" xfId="0" applyFont="1" applyFill="1" applyBorder="1" applyAlignment="1">
      <alignment horizontal="left" vertical="justify" wrapText="1"/>
    </xf>
    <xf numFmtId="0" fontId="12" fillId="0" borderId="29" xfId="0" applyFont="1" applyFill="1" applyBorder="1" applyAlignment="1">
      <alignment horizontal="left" vertical="justify" wrapText="1"/>
    </xf>
    <xf numFmtId="0" fontId="12" fillId="0" borderId="30" xfId="0" applyFont="1" applyFill="1" applyBorder="1" applyAlignment="1">
      <alignment horizontal="left" vertical="justify" wrapText="1"/>
    </xf>
    <xf numFmtId="0" fontId="12" fillId="0" borderId="2" xfId="0" applyFont="1" applyFill="1" applyBorder="1" applyAlignment="1">
      <alignment horizontal="center" vertical="justify" wrapText="1"/>
    </xf>
    <xf numFmtId="0" fontId="35" fillId="0" borderId="26" xfId="0" applyFont="1" applyFill="1" applyBorder="1" applyAlignment="1">
      <alignment horizontal="center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/>
    </xf>
    <xf numFmtId="0" fontId="12" fillId="0" borderId="26" xfId="0" applyFont="1" applyFill="1" applyBorder="1" applyAlignment="1">
      <alignment horizontal="left"/>
    </xf>
    <xf numFmtId="0" fontId="12" fillId="0" borderId="27" xfId="0" applyFont="1" applyFill="1" applyBorder="1" applyAlignment="1">
      <alignment horizontal="left"/>
    </xf>
    <xf numFmtId="0" fontId="12" fillId="0" borderId="31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59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/>
    </xf>
    <xf numFmtId="0" fontId="34" fillId="0" borderId="29" xfId="0" applyFont="1" applyFill="1" applyBorder="1" applyAlignment="1">
      <alignment horizontal="center"/>
    </xf>
    <xf numFmtId="0" fontId="16" fillId="4" borderId="15" xfId="0" applyFont="1" applyFill="1" applyBorder="1" applyAlignment="1"/>
    <xf numFmtId="0" fontId="66" fillId="4" borderId="42" xfId="0" applyFont="1" applyFill="1" applyBorder="1" applyAlignment="1"/>
    <xf numFmtId="0" fontId="12" fillId="0" borderId="3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4" xfId="0" applyBorder="1" applyAlignment="1">
      <alignment horizontal="left"/>
    </xf>
    <xf numFmtId="0" fontId="0" fillId="0" borderId="29" xfId="0" applyBorder="1"/>
    <xf numFmtId="0" fontId="0" fillId="0" borderId="30" xfId="0" applyBorder="1"/>
    <xf numFmtId="0" fontId="14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8" fillId="2" borderId="0" xfId="0" applyFont="1" applyFill="1" applyBorder="1" applyAlignment="1">
      <alignment horizontal="left" wrapText="1"/>
    </xf>
    <xf numFmtId="0" fontId="18" fillId="6" borderId="0" xfId="0" applyFont="1" applyFill="1" applyAlignment="1">
      <alignment horizontal="center"/>
    </xf>
    <xf numFmtId="0" fontId="18" fillId="0" borderId="0" xfId="0" applyFont="1" applyBorder="1" applyAlignment="1">
      <alignment horizontal="right" vertical="center"/>
    </xf>
    <xf numFmtId="0" fontId="59" fillId="0" borderId="11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59" fillId="0" borderId="33" xfId="0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/>
    </xf>
    <xf numFmtId="0" fontId="59" fillId="0" borderId="40" xfId="0" applyFont="1" applyBorder="1" applyAlignment="1">
      <alignment horizontal="center"/>
    </xf>
    <xf numFmtId="0" fontId="59" fillId="0" borderId="41" xfId="0" applyFont="1" applyBorder="1" applyAlignment="1">
      <alignment horizontal="center"/>
    </xf>
    <xf numFmtId="0" fontId="59" fillId="0" borderId="19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29" xfId="0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24" fillId="0" borderId="40" xfId="0" applyFont="1" applyBorder="1" applyAlignment="1">
      <alignment horizontal="center"/>
    </xf>
    <xf numFmtId="0" fontId="24" fillId="0" borderId="41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0" fillId="0" borderId="45" xfId="0" applyBorder="1" applyAlignment="1">
      <alignment horizontal="left" vertical="top" wrapText="1"/>
    </xf>
    <xf numFmtId="0" fontId="3" fillId="0" borderId="46" xfId="0" applyFont="1" applyBorder="1" applyAlignment="1">
      <alignment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42" xfId="0" applyFont="1" applyFill="1" applyBorder="1" applyAlignment="1">
      <alignment horizontal="center" vertical="top" wrapText="1"/>
    </xf>
    <xf numFmtId="0" fontId="68" fillId="4" borderId="43" xfId="0" applyFont="1" applyFill="1" applyBorder="1" applyAlignment="1">
      <alignment horizontal="left" vertical="top" wrapText="1"/>
    </xf>
    <xf numFmtId="0" fontId="68" fillId="4" borderId="42" xfId="0" applyFont="1" applyFill="1" applyBorder="1" applyAlignment="1">
      <alignment horizontal="left" vertical="top" wrapText="1"/>
    </xf>
    <xf numFmtId="0" fontId="68" fillId="4" borderId="15" xfId="0" applyFont="1" applyFill="1" applyBorder="1" applyAlignment="1"/>
    <xf numFmtId="0" fontId="68" fillId="4" borderId="42" xfId="0" applyFont="1" applyFill="1" applyBorder="1" applyAlignment="1"/>
    <xf numFmtId="0" fontId="6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/>
    </xf>
    <xf numFmtId="0" fontId="28" fillId="0" borderId="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left" wrapText="1"/>
    </xf>
    <xf numFmtId="0" fontId="6" fillId="0" borderId="42" xfId="0" applyFont="1" applyFill="1" applyBorder="1" applyAlignment="1">
      <alignment horizontal="left" wrapText="1"/>
    </xf>
    <xf numFmtId="0" fontId="8" fillId="0" borderId="0" xfId="0" applyFont="1"/>
    <xf numFmtId="0" fontId="6" fillId="0" borderId="5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6" fillId="0" borderId="0" xfId="0" applyFont="1"/>
    <xf numFmtId="0" fontId="6" fillId="0" borderId="17" xfId="0" applyFont="1" applyBorder="1" applyAlignment="1">
      <alignment horizontal="center" vertical="top"/>
    </xf>
    <xf numFmtId="0" fontId="6" fillId="0" borderId="2" xfId="0" applyFont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20" fillId="4" borderId="0" xfId="0" applyFont="1" applyFill="1" applyAlignment="1">
      <alignment horizontal="center" wrapText="1"/>
    </xf>
    <xf numFmtId="0" fontId="12" fillId="4" borderId="28" xfId="0" applyFont="1" applyFill="1" applyBorder="1" applyAlignment="1">
      <alignment horizontal="left" vertical="justify" wrapText="1"/>
    </xf>
    <xf numFmtId="0" fontId="12" fillId="4" borderId="29" xfId="0" applyFont="1" applyFill="1" applyBorder="1" applyAlignment="1">
      <alignment horizontal="left" vertical="justify" wrapText="1"/>
    </xf>
    <xf numFmtId="0" fontId="12" fillId="4" borderId="30" xfId="0" applyFont="1" applyFill="1" applyBorder="1" applyAlignment="1">
      <alignment horizontal="left" vertical="justify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wrapText="1"/>
    </xf>
    <xf numFmtId="0" fontId="20" fillId="4" borderId="0" xfId="0" applyFont="1" applyFill="1" applyAlignment="1">
      <alignment horizontal="right"/>
    </xf>
    <xf numFmtId="0" fontId="20" fillId="4" borderId="0" xfId="0" applyFont="1" applyFill="1" applyAlignment="1">
      <alignment horizontal="center"/>
    </xf>
    <xf numFmtId="0" fontId="34" fillId="4" borderId="29" xfId="0" applyFont="1" applyFill="1" applyBorder="1" applyAlignment="1">
      <alignment horizontal="center"/>
    </xf>
    <xf numFmtId="0" fontId="35" fillId="4" borderId="26" xfId="0" applyFont="1" applyFill="1" applyBorder="1" applyAlignment="1">
      <alignment horizontal="center"/>
    </xf>
    <xf numFmtId="0" fontId="12" fillId="4" borderId="25" xfId="0" applyFont="1" applyFill="1" applyBorder="1" applyAlignment="1">
      <alignment horizontal="left" vertical="center" wrapText="1"/>
    </xf>
    <xf numFmtId="0" fontId="12" fillId="4" borderId="26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/>
    </xf>
    <xf numFmtId="0" fontId="12" fillId="4" borderId="26" xfId="0" applyFont="1" applyFill="1" applyBorder="1" applyAlignment="1">
      <alignment horizontal="left"/>
    </xf>
    <xf numFmtId="0" fontId="12" fillId="4" borderId="27" xfId="0" applyFont="1" applyFill="1" applyBorder="1" applyAlignment="1">
      <alignment horizontal="left"/>
    </xf>
    <xf numFmtId="0" fontId="12" fillId="4" borderId="31" xfId="0" applyFont="1" applyFill="1" applyBorder="1" applyAlignment="1">
      <alignment horizontal="left" vertical="center" wrapText="1"/>
    </xf>
    <xf numFmtId="0" fontId="12" fillId="4" borderId="0" xfId="0" applyFont="1" applyFill="1" applyBorder="1" applyAlignment="1">
      <alignment horizontal="left" vertical="center" wrapText="1"/>
    </xf>
    <xf numFmtId="0" fontId="12" fillId="4" borderId="31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4" borderId="24" xfId="0" applyFont="1" applyFill="1" applyBorder="1" applyAlignment="1">
      <alignment horizontal="left"/>
    </xf>
    <xf numFmtId="0" fontId="12" fillId="4" borderId="31" xfId="0" applyFont="1" applyFill="1" applyBorder="1" applyAlignment="1">
      <alignment horizontal="left" vertical="justify" wrapText="1"/>
    </xf>
    <xf numFmtId="0" fontId="12" fillId="4" borderId="0" xfId="0" applyFont="1" applyFill="1" applyBorder="1" applyAlignment="1">
      <alignment horizontal="left" vertical="justify" wrapText="1"/>
    </xf>
    <xf numFmtId="0" fontId="43" fillId="0" borderId="0" xfId="7" applyFont="1" applyBorder="1" applyAlignment="1">
      <alignment horizontal="left" vertical="center" wrapText="1"/>
    </xf>
    <xf numFmtId="0" fontId="52" fillId="0" borderId="26" xfId="9" applyFont="1" applyBorder="1" applyAlignment="1">
      <alignment horizontal="center"/>
    </xf>
    <xf numFmtId="0" fontId="52" fillId="0" borderId="48" xfId="9" applyFont="1" applyBorder="1" applyAlignment="1">
      <alignment horizontal="center"/>
    </xf>
    <xf numFmtId="0" fontId="54" fillId="0" borderId="0" xfId="9" applyFont="1" applyBorder="1" applyAlignment="1">
      <alignment horizontal="center"/>
    </xf>
  </cellXfs>
  <cellStyles count="12">
    <cellStyle name="Обычный" xfId="0" builtinId="0"/>
    <cellStyle name="Обычный 100" xfId="7"/>
    <cellStyle name="Обычный 140 3" xfId="9"/>
    <cellStyle name="Обычный 2" xfId="2"/>
    <cellStyle name="Обычный 2 2" xfId="11"/>
    <cellStyle name="Обычный 25 2" xfId="5"/>
    <cellStyle name="Обычный 25 2 2" xfId="8"/>
    <cellStyle name="Обычный 3" xfId="3"/>
    <cellStyle name="Обычный 4" xfId="6"/>
    <cellStyle name="Обычный 4 2" xfId="10"/>
    <cellStyle name="Финансовый" xfId="1" builtinId="3"/>
    <cellStyle name="Финансовый 2" xfId="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85445</xdr:colOff>
      <xdr:row>0</xdr:row>
      <xdr:rowOff>0</xdr:rowOff>
    </xdr:from>
    <xdr:to>
      <xdr:col>5</xdr:col>
      <xdr:colOff>727849</xdr:colOff>
      <xdr:row>2</xdr:row>
      <xdr:rowOff>154781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370" y="0"/>
          <a:ext cx="642404" cy="669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74;&#1086;&#1076;&#1099;/&#1089;&#1072;&#1093;&#1072;&#1088;&#1085;&#1099;&#1081;/&#1055;&#1088;&#1086;&#1084;&#1099;&#1096;&#1083;&#1077;&#1085;&#1085;&#1086;&#1089;&#1090;&#1100;%202023-2025_&#1082;%20&#1079;&#1072;&#1087;&#1086;&#1083;&#1085;&#1077;&#1085;&#1080;&#1102;_111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ortachev/&#1057;&#1090;&#1072;&#1090;&#1080;&#1089;&#1090;&#1080;&#1082;&#1072;%20&#1094;&#1077;&#1085;%20&#1080;%20&#1092;&#1080;&#1085;&#1072;&#1085;&#1089;&#1086;&#1074;/&#1052;&#1086;&#1080;%20&#1076;&#1086;&#1082;&#1091;&#1084;&#1077;&#1085;&#1090;&#1099;/&#1052;&#1054;&#1041;/06-03-06/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kova\temp1\Documents%20and%20Settings\Cherenkova\Local%20Settings\Temporary%20Internet%20Files\OLKB\V2.200727&#1084;&#1072;&#1088;&#1090;&#1072;&#1091;&#1090;&#1086;&#1095;&#1085;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для предприятий "/>
      <sheetName val="расчет прибыли по предприятиям"/>
      <sheetName val="расчет темпов по предприятиям"/>
      <sheetName val="Дефлятор_2022"/>
      <sheetName val="Ф_2"/>
      <sheetName val="Дефляторы_2021"/>
      <sheetName val="90"/>
      <sheetName val="Дефляторы_новые"/>
      <sheetName val="Дефляторы_"/>
      <sheetName val="Дефлято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6">
          <cell r="O26">
            <v>134286.9</v>
          </cell>
        </row>
        <row r="28">
          <cell r="R28">
            <v>1774.4156775100003</v>
          </cell>
        </row>
        <row r="73">
          <cell r="O73">
            <v>144599.12</v>
          </cell>
        </row>
        <row r="108">
          <cell r="R108">
            <v>235.41370549999999</v>
          </cell>
        </row>
        <row r="120">
          <cell r="O120">
            <v>416.67</v>
          </cell>
        </row>
        <row r="122">
          <cell r="O122">
            <v>183496.31</v>
          </cell>
        </row>
        <row r="124">
          <cell r="O124">
            <v>1666.67</v>
          </cell>
        </row>
        <row r="126">
          <cell r="R126">
            <v>1789.2485898</v>
          </cell>
        </row>
        <row r="134">
          <cell r="R134">
            <v>16.497367149999999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313"/>
  <sheetViews>
    <sheetView view="pageBreakPreview" zoomScale="75" zoomScaleSheetLayoutView="100" workbookViewId="0">
      <pane ySplit="14" topLeftCell="A342" activePane="bottomLeft" state="frozen"/>
      <selection pane="bottomLeft" activeCell="I293" sqref="I293"/>
    </sheetView>
  </sheetViews>
  <sheetFormatPr defaultRowHeight="12.75" x14ac:dyDescent="0.2"/>
  <cols>
    <col min="1" max="1" width="5.140625" style="188" customWidth="1"/>
    <col min="2" max="2" width="13.140625" style="188" customWidth="1"/>
    <col min="3" max="3" width="87.28515625" style="188" customWidth="1"/>
    <col min="4" max="4" width="31.7109375" style="188" customWidth="1"/>
    <col min="5" max="5" width="12.7109375" style="188" customWidth="1"/>
    <col min="6" max="6" width="13.85546875" style="188" customWidth="1"/>
    <col min="7" max="8" width="12.7109375" style="188" customWidth="1"/>
    <col min="9" max="9" width="13.85546875" style="188" customWidth="1"/>
    <col min="10" max="10" width="14" style="188" customWidth="1"/>
    <col min="11" max="11" width="13.7109375" style="188" customWidth="1"/>
    <col min="12" max="16384" width="9.140625" style="188"/>
  </cols>
  <sheetData>
    <row r="1" spans="1:14" s="192" customFormat="1" x14ac:dyDescent="0.2">
      <c r="A1" s="191"/>
      <c r="B1" s="191"/>
      <c r="C1" s="191"/>
      <c r="D1" s="191"/>
      <c r="E1" s="191"/>
      <c r="F1" s="191"/>
      <c r="G1" s="191"/>
      <c r="H1" s="191"/>
      <c r="I1" s="395" t="s">
        <v>18</v>
      </c>
      <c r="J1" s="395"/>
      <c r="K1" s="395"/>
    </row>
    <row r="2" spans="1:14" s="192" customFormat="1" ht="18.75" x14ac:dyDescent="0.3">
      <c r="A2" s="396" t="s">
        <v>0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193"/>
      <c r="M2" s="193"/>
      <c r="N2" s="193"/>
    </row>
    <row r="3" spans="1:14" s="192" customFormat="1" ht="18.75" x14ac:dyDescent="0.3">
      <c r="A3" s="396" t="s">
        <v>235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193"/>
      <c r="M3" s="193"/>
      <c r="N3" s="193"/>
    </row>
    <row r="4" spans="1:14" s="192" customFormat="1" ht="15" customHeight="1" x14ac:dyDescent="0.2">
      <c r="A4" s="397" t="s">
        <v>246</v>
      </c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194"/>
      <c r="M4" s="194"/>
      <c r="N4" s="194"/>
    </row>
    <row r="5" spans="1:14" s="192" customFormat="1" x14ac:dyDescent="0.2">
      <c r="A5" s="387" t="s">
        <v>1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</row>
    <row r="6" spans="1:14" s="192" customFormat="1" ht="15.95" customHeight="1" x14ac:dyDescent="0.25">
      <c r="A6" s="388" t="s">
        <v>62</v>
      </c>
      <c r="B6" s="389"/>
      <c r="C6" s="389"/>
      <c r="D6" s="390" t="s">
        <v>164</v>
      </c>
      <c r="E6" s="391"/>
      <c r="F6" s="391"/>
      <c r="G6" s="391"/>
      <c r="H6" s="391"/>
      <c r="I6" s="391"/>
      <c r="J6" s="391"/>
      <c r="K6" s="392"/>
    </row>
    <row r="7" spans="1:14" s="192" customFormat="1" ht="15.95" customHeight="1" x14ac:dyDescent="0.25">
      <c r="A7" s="393" t="s">
        <v>20</v>
      </c>
      <c r="B7" s="394"/>
      <c r="C7" s="394"/>
      <c r="D7" s="380" t="s">
        <v>247</v>
      </c>
      <c r="E7" s="381"/>
      <c r="F7" s="381"/>
      <c r="G7" s="381"/>
      <c r="H7" s="381"/>
      <c r="I7" s="381"/>
      <c r="J7" s="381"/>
      <c r="K7" s="382"/>
    </row>
    <row r="8" spans="1:14" s="192" customFormat="1" ht="15.95" customHeight="1" x14ac:dyDescent="0.25">
      <c r="A8" s="378" t="s">
        <v>22</v>
      </c>
      <c r="B8" s="379"/>
      <c r="C8" s="379"/>
      <c r="D8" s="380" t="s">
        <v>248</v>
      </c>
      <c r="E8" s="381"/>
      <c r="F8" s="381"/>
      <c r="G8" s="381"/>
      <c r="H8" s="381"/>
      <c r="I8" s="381"/>
      <c r="J8" s="381"/>
      <c r="K8" s="382"/>
    </row>
    <row r="9" spans="1:14" s="192" customFormat="1" ht="15.95" customHeight="1" x14ac:dyDescent="0.2">
      <c r="A9" s="378" t="s">
        <v>24</v>
      </c>
      <c r="B9" s="379"/>
      <c r="C9" s="379"/>
      <c r="D9" s="383"/>
      <c r="E9" s="384"/>
      <c r="F9" s="384"/>
      <c r="G9" s="384"/>
      <c r="H9" s="384"/>
      <c r="I9" s="384"/>
      <c r="J9" s="384"/>
      <c r="K9" s="385"/>
    </row>
    <row r="10" spans="1:14" s="192" customFormat="1" ht="15.95" customHeight="1" x14ac:dyDescent="0.2">
      <c r="A10" s="383" t="s">
        <v>25</v>
      </c>
      <c r="B10" s="384"/>
      <c r="C10" s="384"/>
      <c r="D10" s="386"/>
      <c r="E10" s="386"/>
      <c r="F10" s="386"/>
      <c r="G10" s="386"/>
      <c r="H10" s="386"/>
      <c r="I10" s="386"/>
      <c r="J10" s="386"/>
      <c r="K10" s="386"/>
    </row>
    <row r="11" spans="1:14" s="192" customFormat="1" ht="12.75" customHeight="1" thickBot="1" x14ac:dyDescent="0.25">
      <c r="A11" s="195"/>
      <c r="B11" s="191"/>
      <c r="C11" s="195"/>
      <c r="D11" s="196"/>
      <c r="E11" s="197"/>
      <c r="F11" s="197"/>
      <c r="G11" s="198"/>
      <c r="H11" s="198"/>
      <c r="I11" s="197"/>
      <c r="J11" s="197"/>
      <c r="K11" s="197"/>
    </row>
    <row r="12" spans="1:14" ht="13.5" customHeight="1" thickBot="1" x14ac:dyDescent="0.25">
      <c r="A12" s="364" t="s">
        <v>4</v>
      </c>
      <c r="B12" s="369" t="s">
        <v>5</v>
      </c>
      <c r="C12" s="370"/>
      <c r="D12" s="375" t="s">
        <v>6</v>
      </c>
      <c r="E12" s="376" t="s">
        <v>19</v>
      </c>
      <c r="F12" s="377"/>
      <c r="G12" s="376">
        <v>2022</v>
      </c>
      <c r="H12" s="377"/>
      <c r="I12" s="362" t="s">
        <v>7</v>
      </c>
      <c r="J12" s="363"/>
      <c r="K12" s="363"/>
    </row>
    <row r="13" spans="1:14" ht="13.5" customHeight="1" thickBot="1" x14ac:dyDescent="0.25">
      <c r="A13" s="368"/>
      <c r="B13" s="371"/>
      <c r="C13" s="372"/>
      <c r="D13" s="375"/>
      <c r="E13" s="364">
        <v>2020</v>
      </c>
      <c r="F13" s="364">
        <v>2021</v>
      </c>
      <c r="G13" s="364" t="s">
        <v>153</v>
      </c>
      <c r="H13" s="366" t="s">
        <v>68</v>
      </c>
      <c r="I13" s="364">
        <v>2023</v>
      </c>
      <c r="J13" s="364">
        <v>2024</v>
      </c>
      <c r="K13" s="364">
        <v>2025</v>
      </c>
    </row>
    <row r="14" spans="1:14" ht="30.75" customHeight="1" thickBot="1" x14ac:dyDescent="0.25">
      <c r="A14" s="365"/>
      <c r="B14" s="373"/>
      <c r="C14" s="374"/>
      <c r="D14" s="375"/>
      <c r="E14" s="365"/>
      <c r="F14" s="365"/>
      <c r="G14" s="365"/>
      <c r="H14" s="367"/>
      <c r="I14" s="365"/>
      <c r="J14" s="365"/>
      <c r="K14" s="365"/>
    </row>
    <row r="15" spans="1:14" ht="36.75" customHeight="1" x14ac:dyDescent="0.3">
      <c r="A15" s="47" t="s">
        <v>2</v>
      </c>
      <c r="B15" s="358" t="s">
        <v>160</v>
      </c>
      <c r="C15" s="358"/>
      <c r="D15" s="8" t="s">
        <v>12</v>
      </c>
      <c r="E15" s="199">
        <v>1994</v>
      </c>
      <c r="F15" s="332">
        <f>F16</f>
        <v>2041.3452420999997</v>
      </c>
      <c r="G15" s="332">
        <f>G16</f>
        <v>1159.5</v>
      </c>
      <c r="H15" s="332">
        <f t="shared" ref="H15:K15" si="0">H16</f>
        <v>2707</v>
      </c>
      <c r="I15" s="332">
        <f t="shared" si="0"/>
        <v>2881.1843380281689</v>
      </c>
      <c r="J15" s="332">
        <f t="shared" si="0"/>
        <v>2984.3433428732396</v>
      </c>
      <c r="K15" s="332">
        <f t="shared" si="0"/>
        <v>3108.5157632739156</v>
      </c>
    </row>
    <row r="16" spans="1:14" ht="76.5" customHeight="1" x14ac:dyDescent="0.3">
      <c r="A16" s="124" t="s">
        <v>3</v>
      </c>
      <c r="B16" s="359" t="s">
        <v>206</v>
      </c>
      <c r="C16" s="360"/>
      <c r="D16" s="125" t="s">
        <v>12</v>
      </c>
      <c r="E16" s="201">
        <v>1994</v>
      </c>
      <c r="F16" s="333">
        <f>SUM(F19,F22,F24,F26)</f>
        <v>2041.3452420999997</v>
      </c>
      <c r="G16" s="333">
        <f t="shared" ref="G16:K16" si="1">SUM(G19,G22,G24,G26)</f>
        <v>1159.5</v>
      </c>
      <c r="H16" s="333">
        <f t="shared" si="1"/>
        <v>2707</v>
      </c>
      <c r="I16" s="333">
        <f t="shared" si="1"/>
        <v>2881.1843380281689</v>
      </c>
      <c r="J16" s="333">
        <f t="shared" si="1"/>
        <v>2984.3433428732396</v>
      </c>
      <c r="K16" s="333">
        <f t="shared" si="1"/>
        <v>3108.5157632739156</v>
      </c>
    </row>
    <row r="17" spans="1:17" ht="18.75" x14ac:dyDescent="0.3">
      <c r="A17" s="361" t="s">
        <v>163</v>
      </c>
      <c r="B17" s="357" t="s">
        <v>162</v>
      </c>
      <c r="C17" s="357"/>
      <c r="D17" s="9" t="s">
        <v>12</v>
      </c>
      <c r="E17" s="10"/>
      <c r="F17" s="10"/>
      <c r="G17" s="10"/>
      <c r="H17" s="10"/>
      <c r="I17" s="10"/>
      <c r="J17" s="11"/>
      <c r="K17" s="12"/>
    </row>
    <row r="18" spans="1:17" ht="40.5" customHeight="1" x14ac:dyDescent="0.3">
      <c r="A18" s="361"/>
      <c r="B18" s="129" t="s">
        <v>161</v>
      </c>
      <c r="C18" s="13" t="s">
        <v>26</v>
      </c>
      <c r="D18" s="9"/>
      <c r="E18" s="10"/>
      <c r="F18" s="10"/>
      <c r="G18" s="10"/>
      <c r="H18" s="10"/>
      <c r="I18" s="10"/>
      <c r="J18" s="11"/>
      <c r="K18" s="12"/>
      <c r="M18" s="313"/>
      <c r="N18" s="315"/>
      <c r="O18" s="316"/>
      <c r="P18" s="316"/>
      <c r="Q18" s="316"/>
    </row>
    <row r="19" spans="1:17" ht="18.75" x14ac:dyDescent="0.3">
      <c r="A19" s="361"/>
      <c r="B19" s="49" t="s">
        <v>249</v>
      </c>
      <c r="C19" s="249" t="s">
        <v>250</v>
      </c>
      <c r="D19" s="9" t="s">
        <v>12</v>
      </c>
      <c r="E19" s="250">
        <f>'[10]90'!R28</f>
        <v>1774.4156775100003</v>
      </c>
      <c r="F19" s="250">
        <f>'[10]90'!R126</f>
        <v>1789.2485898</v>
      </c>
      <c r="G19" s="10">
        <v>1131</v>
      </c>
      <c r="H19" s="10">
        <v>2344</v>
      </c>
      <c r="I19" s="275">
        <f>H19*I28*I30/10000</f>
        <v>2504.1843380281689</v>
      </c>
      <c r="J19" s="275">
        <f t="shared" ref="J19:K19" si="2">I19*J28*J30/10000</f>
        <v>2599.3433428732396</v>
      </c>
      <c r="K19" s="275">
        <f t="shared" si="2"/>
        <v>2708.5157632739156</v>
      </c>
      <c r="N19" s="315"/>
      <c r="O19" s="316"/>
      <c r="P19" s="316"/>
      <c r="Q19" s="316"/>
    </row>
    <row r="20" spans="1:17" ht="18.75" x14ac:dyDescent="0.3">
      <c r="A20" s="361"/>
      <c r="B20" s="49" t="s">
        <v>251</v>
      </c>
      <c r="C20" s="249" t="s">
        <v>252</v>
      </c>
      <c r="D20" s="9" t="s">
        <v>12</v>
      </c>
      <c r="E20" s="251"/>
      <c r="F20" s="251"/>
      <c r="G20" s="10"/>
      <c r="H20" s="10">
        <v>70</v>
      </c>
      <c r="I20" s="10">
        <v>73</v>
      </c>
      <c r="J20" s="11">
        <v>75</v>
      </c>
      <c r="K20" s="12">
        <v>77</v>
      </c>
    </row>
    <row r="21" spans="1:17" ht="18.75" x14ac:dyDescent="0.3">
      <c r="A21" s="361"/>
      <c r="B21" s="49" t="s">
        <v>253</v>
      </c>
      <c r="C21" s="14" t="s">
        <v>254</v>
      </c>
      <c r="D21" s="9" t="s">
        <v>12</v>
      </c>
      <c r="E21" s="251"/>
      <c r="F21" s="251"/>
      <c r="G21" s="10"/>
      <c r="H21" s="10">
        <v>145</v>
      </c>
      <c r="I21" s="10">
        <v>151</v>
      </c>
      <c r="J21" s="11">
        <v>154</v>
      </c>
      <c r="K21" s="12">
        <v>160</v>
      </c>
      <c r="N21" s="313"/>
      <c r="O21" s="313"/>
      <c r="P21" s="313"/>
      <c r="Q21" s="313"/>
    </row>
    <row r="22" spans="1:17" ht="18.75" x14ac:dyDescent="0.3">
      <c r="A22" s="361"/>
      <c r="B22" s="49" t="s">
        <v>255</v>
      </c>
      <c r="C22" s="14" t="s">
        <v>256</v>
      </c>
      <c r="D22" s="9" t="s">
        <v>12</v>
      </c>
      <c r="E22" s="252">
        <f>'[10]90'!O26/1000000</f>
        <v>0.13428689999999999</v>
      </c>
      <c r="F22" s="252">
        <f>('[10]90'!O122+'[10]90'!O120+'[10]90'!O124)/1000000</f>
        <v>0.18557965000000001</v>
      </c>
      <c r="G22" s="10">
        <v>0</v>
      </c>
      <c r="H22" s="10">
        <v>0</v>
      </c>
      <c r="I22" s="10">
        <v>0</v>
      </c>
      <c r="J22" s="11">
        <v>0</v>
      </c>
      <c r="K22" s="12">
        <v>0</v>
      </c>
    </row>
    <row r="23" spans="1:17" ht="18.75" x14ac:dyDescent="0.3">
      <c r="A23" s="361"/>
      <c r="B23" s="49" t="s">
        <v>257</v>
      </c>
      <c r="C23" s="14" t="s">
        <v>258</v>
      </c>
      <c r="D23" s="9" t="s">
        <v>12</v>
      </c>
      <c r="E23" s="251"/>
      <c r="F23" s="251"/>
      <c r="G23" s="10"/>
      <c r="H23" s="10">
        <v>0</v>
      </c>
      <c r="I23" s="10">
        <v>0</v>
      </c>
      <c r="J23" s="11">
        <v>0</v>
      </c>
      <c r="K23" s="12">
        <v>0</v>
      </c>
      <c r="M23" s="313"/>
      <c r="N23" s="284"/>
      <c r="O23" s="284"/>
      <c r="P23" s="284"/>
      <c r="Q23" s="284"/>
    </row>
    <row r="24" spans="1:17" ht="18.75" x14ac:dyDescent="0.3">
      <c r="A24" s="361"/>
      <c r="B24" s="49" t="s">
        <v>259</v>
      </c>
      <c r="C24" s="14" t="s">
        <v>260</v>
      </c>
      <c r="D24" s="9" t="s">
        <v>12</v>
      </c>
      <c r="E24" s="252">
        <f>'[10]90'!O73/1000000</f>
        <v>0.14459912</v>
      </c>
      <c r="F24" s="253">
        <f>'[10]90'!R134</f>
        <v>16.497367149999999</v>
      </c>
      <c r="G24" s="272">
        <v>7.5</v>
      </c>
      <c r="H24" s="9">
        <v>24</v>
      </c>
      <c r="I24" s="10">
        <v>25</v>
      </c>
      <c r="J24" s="11">
        <v>25</v>
      </c>
      <c r="K24" s="12">
        <v>26</v>
      </c>
    </row>
    <row r="25" spans="1:17" ht="18.75" x14ac:dyDescent="0.3">
      <c r="A25" s="361"/>
      <c r="B25" s="49"/>
      <c r="C25" s="14" t="s">
        <v>261</v>
      </c>
      <c r="D25" s="9" t="s">
        <v>12</v>
      </c>
      <c r="E25" s="254"/>
      <c r="F25" s="254"/>
      <c r="G25" s="10"/>
      <c r="H25" s="10">
        <v>22</v>
      </c>
      <c r="I25" s="10">
        <v>23</v>
      </c>
      <c r="J25" s="11">
        <v>24</v>
      </c>
      <c r="K25" s="12">
        <v>25</v>
      </c>
    </row>
    <row r="26" spans="1:17" ht="18.75" x14ac:dyDescent="0.3">
      <c r="A26" s="361"/>
      <c r="B26" s="49" t="s">
        <v>262</v>
      </c>
      <c r="C26" s="14" t="s">
        <v>263</v>
      </c>
      <c r="D26" s="9" t="s">
        <v>12</v>
      </c>
      <c r="E26" s="253">
        <v>178.3</v>
      </c>
      <c r="F26" s="253">
        <f>'[10]90'!R108</f>
        <v>235.41370549999999</v>
      </c>
      <c r="G26" s="10">
        <v>21</v>
      </c>
      <c r="H26" s="10">
        <v>339</v>
      </c>
      <c r="I26" s="10">
        <v>352</v>
      </c>
      <c r="J26" s="11">
        <v>360</v>
      </c>
      <c r="K26" s="12">
        <v>374</v>
      </c>
      <c r="M26" s="313"/>
    </row>
    <row r="27" spans="1:17" ht="63" customHeight="1" x14ac:dyDescent="0.3">
      <c r="A27" s="185" t="s">
        <v>27</v>
      </c>
      <c r="B27" s="356" t="s">
        <v>165</v>
      </c>
      <c r="C27" s="356"/>
      <c r="D27" s="9" t="s">
        <v>12</v>
      </c>
      <c r="E27" s="10">
        <v>1774</v>
      </c>
      <c r="F27" s="331">
        <f>F19+F24</f>
        <v>1805.7459569499999</v>
      </c>
      <c r="G27" s="331">
        <f t="shared" ref="G27:K27" si="3">G19+G24</f>
        <v>1138.5</v>
      </c>
      <c r="H27" s="331">
        <f t="shared" si="3"/>
        <v>2368</v>
      </c>
      <c r="I27" s="331">
        <f t="shared" si="3"/>
        <v>2529.1843380281689</v>
      </c>
      <c r="J27" s="331">
        <f t="shared" si="3"/>
        <v>2624.3433428732396</v>
      </c>
      <c r="K27" s="331">
        <f t="shared" si="3"/>
        <v>2734.5157632739156</v>
      </c>
    </row>
    <row r="28" spans="1:17" ht="38.25" customHeight="1" x14ac:dyDescent="0.3">
      <c r="A28" s="185" t="s">
        <v>29</v>
      </c>
      <c r="B28" s="356" t="s">
        <v>220</v>
      </c>
      <c r="C28" s="356"/>
      <c r="D28" s="15" t="s">
        <v>55</v>
      </c>
      <c r="E28" s="10">
        <v>100</v>
      </c>
      <c r="F28" s="272">
        <f>'расчет темпов по предприятиям'!L12</f>
        <v>104.79586292491207</v>
      </c>
      <c r="G28" s="10" t="s">
        <v>28</v>
      </c>
      <c r="H28" s="272">
        <f>'расчет темпов по предприятиям'!F20</f>
        <v>100</v>
      </c>
      <c r="I28" s="10">
        <f>'расчет темпов по предприятиям'!I20</f>
        <v>103.52112676056338</v>
      </c>
      <c r="J28" s="11">
        <f>'расчет темпов по предприятиям'!L20</f>
        <v>100</v>
      </c>
      <c r="K28" s="12">
        <f>'расчет темпов по предприятиям'!F28</f>
        <v>100</v>
      </c>
      <c r="L28" s="203"/>
    </row>
    <row r="29" spans="1:17" ht="36.75" customHeight="1" x14ac:dyDescent="0.3">
      <c r="A29" s="185" t="s">
        <v>31</v>
      </c>
      <c r="B29" s="356" t="s">
        <v>61</v>
      </c>
      <c r="C29" s="356"/>
      <c r="D29" s="15" t="s">
        <v>55</v>
      </c>
      <c r="E29" s="15">
        <v>101</v>
      </c>
      <c r="F29" s="273">
        <f>F15/E15/F28*10000</f>
        <v>97.689338494340404</v>
      </c>
      <c r="G29" s="15">
        <v>0</v>
      </c>
      <c r="H29" s="273">
        <f>H15/F15/H28*10000</f>
        <v>132.60863200265032</v>
      </c>
      <c r="I29" s="15" t="s">
        <v>28</v>
      </c>
      <c r="J29" s="15" t="s">
        <v>28</v>
      </c>
      <c r="K29" s="16" t="s">
        <v>28</v>
      </c>
      <c r="M29" s="203"/>
      <c r="N29" s="313"/>
      <c r="O29" s="313"/>
      <c r="P29" s="313"/>
      <c r="Q29" s="313"/>
    </row>
    <row r="30" spans="1:17" ht="18.75" x14ac:dyDescent="0.3">
      <c r="A30" s="185" t="s">
        <v>32</v>
      </c>
      <c r="B30" s="356" t="s">
        <v>30</v>
      </c>
      <c r="C30" s="356"/>
      <c r="D30" s="15" t="s">
        <v>55</v>
      </c>
      <c r="E30" s="15" t="s">
        <v>28</v>
      </c>
      <c r="F30" s="15" t="s">
        <v>28</v>
      </c>
      <c r="G30" s="15" t="s">
        <v>28</v>
      </c>
      <c r="H30" s="15" t="s">
        <v>28</v>
      </c>
      <c r="I30" s="15">
        <v>103.2</v>
      </c>
      <c r="J30" s="15">
        <v>103.8</v>
      </c>
      <c r="K30" s="17">
        <v>104.2</v>
      </c>
      <c r="L30" s="314"/>
      <c r="M30" s="203"/>
      <c r="N30" s="313"/>
      <c r="O30" s="313"/>
      <c r="P30" s="313"/>
      <c r="Q30" s="313"/>
    </row>
    <row r="31" spans="1:17" ht="18.75" x14ac:dyDescent="0.3">
      <c r="A31" s="185" t="s">
        <v>33</v>
      </c>
      <c r="B31" s="356" t="s">
        <v>67</v>
      </c>
      <c r="C31" s="356"/>
      <c r="D31" s="9" t="s">
        <v>9</v>
      </c>
      <c r="E31" s="10">
        <v>266</v>
      </c>
      <c r="F31" s="10">
        <v>258</v>
      </c>
      <c r="G31" s="10">
        <v>219</v>
      </c>
      <c r="H31" s="10">
        <v>262</v>
      </c>
      <c r="I31" s="10">
        <v>262</v>
      </c>
      <c r="J31" s="11">
        <v>262</v>
      </c>
      <c r="K31" s="12">
        <v>262</v>
      </c>
      <c r="L31" s="314"/>
      <c r="M31" s="313"/>
    </row>
    <row r="32" spans="1:17" ht="18.75" x14ac:dyDescent="0.3">
      <c r="A32" s="185" t="s">
        <v>34</v>
      </c>
      <c r="B32" s="356" t="s">
        <v>10</v>
      </c>
      <c r="C32" s="356"/>
      <c r="D32" s="9" t="s">
        <v>11</v>
      </c>
      <c r="E32" s="10">
        <v>30388</v>
      </c>
      <c r="F32" s="10">
        <v>31008</v>
      </c>
      <c r="G32" s="10">
        <v>28919</v>
      </c>
      <c r="H32" s="281">
        <f>H36/H31/12*1000000</f>
        <v>32760.81424936387</v>
      </c>
      <c r="I32" s="281">
        <f t="shared" ref="I32:K32" si="4">I36/I31/12*1000000</f>
        <v>32760.81424936387</v>
      </c>
      <c r="J32" s="281">
        <f t="shared" si="4"/>
        <v>32760.81424936387</v>
      </c>
      <c r="K32" s="281">
        <f t="shared" si="4"/>
        <v>32760.81424936387</v>
      </c>
    </row>
    <row r="33" spans="1:17" ht="40.5" customHeight="1" x14ac:dyDescent="0.3">
      <c r="A33" s="349" t="s">
        <v>35</v>
      </c>
      <c r="B33" s="356" t="s">
        <v>166</v>
      </c>
      <c r="C33" s="356"/>
      <c r="D33" s="9" t="s">
        <v>12</v>
      </c>
      <c r="E33" s="10">
        <v>1438</v>
      </c>
      <c r="F33" s="10">
        <v>1433</v>
      </c>
      <c r="G33" s="10">
        <f>SUM(G35,G36,G37,G38,G39)</f>
        <v>780.9</v>
      </c>
      <c r="H33" s="10">
        <f t="shared" ref="H33:K33" si="5">SUM(H35,H36,H37,H38,H39)</f>
        <v>1263.8</v>
      </c>
      <c r="I33" s="10">
        <f t="shared" si="5"/>
        <v>2503.8000000000002</v>
      </c>
      <c r="J33" s="10">
        <f t="shared" si="5"/>
        <v>2579.8000000000002</v>
      </c>
      <c r="K33" s="10">
        <f t="shared" si="5"/>
        <v>2694.8</v>
      </c>
    </row>
    <row r="34" spans="1:17" ht="18.75" x14ac:dyDescent="0.3">
      <c r="A34" s="349"/>
      <c r="B34" s="356" t="s">
        <v>36</v>
      </c>
      <c r="C34" s="356"/>
      <c r="D34" s="9"/>
      <c r="E34" s="10"/>
      <c r="F34" s="10"/>
      <c r="G34" s="10"/>
      <c r="H34" s="10"/>
      <c r="I34" s="10"/>
      <c r="J34" s="11"/>
      <c r="K34" s="12"/>
      <c r="N34" s="313"/>
      <c r="O34" s="313"/>
      <c r="P34" s="313"/>
      <c r="Q34" s="313"/>
    </row>
    <row r="35" spans="1:17" ht="18.75" x14ac:dyDescent="0.3">
      <c r="A35" s="185" t="s">
        <v>169</v>
      </c>
      <c r="B35" s="356" t="s">
        <v>37</v>
      </c>
      <c r="C35" s="356"/>
      <c r="D35" s="9" t="s">
        <v>8</v>
      </c>
      <c r="E35" s="10">
        <v>1168</v>
      </c>
      <c r="F35" s="10">
        <v>1272</v>
      </c>
      <c r="G35" s="10">
        <v>714</v>
      </c>
      <c r="H35" s="10">
        <v>1094</v>
      </c>
      <c r="I35" s="10">
        <v>2336</v>
      </c>
      <c r="J35" s="11">
        <v>2410</v>
      </c>
      <c r="K35" s="12">
        <v>2525</v>
      </c>
      <c r="N35" s="313"/>
      <c r="O35" s="313"/>
      <c r="P35" s="313"/>
      <c r="Q35" s="313"/>
    </row>
    <row r="36" spans="1:17" ht="18.75" x14ac:dyDescent="0.3">
      <c r="A36" s="185" t="s">
        <v>170</v>
      </c>
      <c r="B36" s="356" t="s">
        <v>57</v>
      </c>
      <c r="C36" s="356"/>
      <c r="D36" s="9" t="s">
        <v>12</v>
      </c>
      <c r="E36" s="10">
        <v>97</v>
      </c>
      <c r="F36" s="10">
        <v>96</v>
      </c>
      <c r="G36" s="10">
        <v>38</v>
      </c>
      <c r="H36" s="10">
        <v>103</v>
      </c>
      <c r="I36" s="10">
        <v>103</v>
      </c>
      <c r="J36" s="11">
        <v>103</v>
      </c>
      <c r="K36" s="12">
        <v>103</v>
      </c>
    </row>
    <row r="37" spans="1:17" ht="18.75" x14ac:dyDescent="0.3">
      <c r="A37" s="185" t="s">
        <v>93</v>
      </c>
      <c r="B37" s="356" t="s">
        <v>168</v>
      </c>
      <c r="C37" s="356"/>
      <c r="D37" s="9" t="s">
        <v>12</v>
      </c>
      <c r="E37" s="10">
        <v>29</v>
      </c>
      <c r="F37" s="10">
        <v>29</v>
      </c>
      <c r="G37" s="10">
        <v>11</v>
      </c>
      <c r="H37" s="10">
        <v>31</v>
      </c>
      <c r="I37" s="10">
        <v>31</v>
      </c>
      <c r="J37" s="11">
        <v>31</v>
      </c>
      <c r="K37" s="12">
        <v>31</v>
      </c>
      <c r="N37" s="313"/>
      <c r="O37" s="313"/>
      <c r="P37" s="313"/>
      <c r="Q37" s="313"/>
    </row>
    <row r="38" spans="1:17" ht="18.75" x14ac:dyDescent="0.3">
      <c r="A38" s="185" t="s">
        <v>94</v>
      </c>
      <c r="B38" s="356" t="s">
        <v>58</v>
      </c>
      <c r="C38" s="356"/>
      <c r="D38" s="9" t="s">
        <v>12</v>
      </c>
      <c r="E38" s="10">
        <v>19.7</v>
      </c>
      <c r="F38" s="10">
        <v>23.8</v>
      </c>
      <c r="G38" s="10">
        <v>11.9</v>
      </c>
      <c r="H38" s="10">
        <v>23.8</v>
      </c>
      <c r="I38" s="10">
        <v>23.8</v>
      </c>
      <c r="J38" s="11">
        <v>23.8</v>
      </c>
      <c r="K38" s="12">
        <v>23.8</v>
      </c>
    </row>
    <row r="39" spans="1:17" ht="18.75" x14ac:dyDescent="0.3">
      <c r="A39" s="185" t="s">
        <v>95</v>
      </c>
      <c r="B39" s="356" t="s">
        <v>110</v>
      </c>
      <c r="C39" s="356"/>
      <c r="D39" s="9" t="s">
        <v>12</v>
      </c>
      <c r="E39" s="10">
        <v>28</v>
      </c>
      <c r="F39" s="10">
        <v>12</v>
      </c>
      <c r="G39" s="10">
        <v>6</v>
      </c>
      <c r="H39" s="10">
        <v>12</v>
      </c>
      <c r="I39" s="10">
        <v>10</v>
      </c>
      <c r="J39" s="11">
        <v>12</v>
      </c>
      <c r="K39" s="12">
        <v>12</v>
      </c>
    </row>
    <row r="40" spans="1:17" ht="37.5" customHeight="1" x14ac:dyDescent="0.3">
      <c r="A40" s="185" t="s">
        <v>96</v>
      </c>
      <c r="B40" s="356" t="s">
        <v>92</v>
      </c>
      <c r="C40" s="356"/>
      <c r="D40" s="9" t="s">
        <v>12</v>
      </c>
      <c r="E40" s="10">
        <v>96</v>
      </c>
      <c r="F40" s="10">
        <v>0</v>
      </c>
      <c r="G40" s="10">
        <v>0</v>
      </c>
      <c r="H40" s="10">
        <v>0</v>
      </c>
      <c r="I40" s="10"/>
      <c r="J40" s="11"/>
      <c r="K40" s="12"/>
    </row>
    <row r="41" spans="1:17" ht="18.75" x14ac:dyDescent="0.3">
      <c r="A41" s="185" t="s">
        <v>35</v>
      </c>
      <c r="B41" s="356" t="s">
        <v>111</v>
      </c>
      <c r="C41" s="356"/>
      <c r="D41" s="9" t="s">
        <v>12</v>
      </c>
      <c r="E41" s="10">
        <v>603</v>
      </c>
      <c r="F41" s="10">
        <f>'расчет прибыли по предприятиям'!C16</f>
        <v>621</v>
      </c>
      <c r="G41" s="10">
        <f>'расчет прибыли по предприятиям'!D16</f>
        <v>417</v>
      </c>
      <c r="H41" s="10">
        <f>'расчет прибыли по предприятиям'!E16</f>
        <v>559</v>
      </c>
      <c r="I41" s="10">
        <f>'расчет прибыли по предприятиям'!F16</f>
        <v>559</v>
      </c>
      <c r="J41" s="10">
        <f>'расчет прибыли по предприятиям'!G16</f>
        <v>559</v>
      </c>
      <c r="K41" s="10">
        <f>'расчет прибыли по предприятиям'!H16</f>
        <v>559</v>
      </c>
    </row>
    <row r="42" spans="1:17" ht="38.25" customHeight="1" x14ac:dyDescent="0.3">
      <c r="A42" s="185" t="s">
        <v>38</v>
      </c>
      <c r="B42" s="354" t="s">
        <v>59</v>
      </c>
      <c r="C42" s="354"/>
      <c r="D42" s="9" t="s">
        <v>12</v>
      </c>
      <c r="E42" s="10">
        <v>328</v>
      </c>
      <c r="F42" s="10">
        <v>337</v>
      </c>
      <c r="G42" s="10">
        <v>371</v>
      </c>
      <c r="H42" s="10">
        <v>371</v>
      </c>
      <c r="I42" s="10">
        <v>371</v>
      </c>
      <c r="J42" s="11">
        <v>371</v>
      </c>
      <c r="K42" s="12">
        <v>371</v>
      </c>
    </row>
    <row r="43" spans="1:17" ht="37.5" customHeight="1" x14ac:dyDescent="0.3">
      <c r="A43" s="185" t="s">
        <v>39</v>
      </c>
      <c r="B43" s="354" t="s">
        <v>60</v>
      </c>
      <c r="C43" s="354"/>
      <c r="D43" s="9" t="s">
        <v>12</v>
      </c>
      <c r="E43" s="10">
        <v>145</v>
      </c>
      <c r="F43" s="10">
        <v>134</v>
      </c>
      <c r="G43" s="10">
        <v>162</v>
      </c>
      <c r="H43" s="10">
        <v>162</v>
      </c>
      <c r="I43" s="10">
        <v>162</v>
      </c>
      <c r="J43" s="11">
        <v>162</v>
      </c>
      <c r="K43" s="12">
        <v>162</v>
      </c>
    </row>
    <row r="44" spans="1:17" ht="40.5" customHeight="1" x14ac:dyDescent="0.3">
      <c r="A44" s="185" t="s">
        <v>40</v>
      </c>
      <c r="B44" s="355" t="s">
        <v>102</v>
      </c>
      <c r="C44" s="355"/>
      <c r="D44" s="9" t="s">
        <v>12</v>
      </c>
      <c r="E44" s="10">
        <v>62</v>
      </c>
      <c r="F44" s="10">
        <v>0</v>
      </c>
      <c r="G44" s="10">
        <v>0</v>
      </c>
      <c r="H44" s="10">
        <v>28</v>
      </c>
      <c r="I44" s="10">
        <v>28</v>
      </c>
      <c r="J44" s="11">
        <v>28</v>
      </c>
      <c r="K44" s="12">
        <v>28</v>
      </c>
    </row>
    <row r="45" spans="1:17" ht="37.5" customHeight="1" x14ac:dyDescent="0.3">
      <c r="A45" s="185" t="s">
        <v>41</v>
      </c>
      <c r="B45" s="356" t="s">
        <v>13</v>
      </c>
      <c r="C45" s="356"/>
      <c r="D45" s="9" t="s">
        <v>14</v>
      </c>
      <c r="E45" s="10">
        <v>100</v>
      </c>
      <c r="F45" s="10">
        <v>100</v>
      </c>
      <c r="G45" s="10">
        <v>0</v>
      </c>
      <c r="H45" s="10">
        <v>100</v>
      </c>
      <c r="I45" s="10">
        <v>100</v>
      </c>
      <c r="J45" s="11">
        <v>100</v>
      </c>
      <c r="K45" s="12">
        <v>100</v>
      </c>
    </row>
    <row r="46" spans="1:17" ht="37.5" x14ac:dyDescent="0.3">
      <c r="A46" s="349" t="s">
        <v>42</v>
      </c>
      <c r="B46" s="356" t="s">
        <v>171</v>
      </c>
      <c r="C46" s="356"/>
      <c r="D46" s="9" t="s">
        <v>56</v>
      </c>
      <c r="E46" s="10">
        <v>542702</v>
      </c>
      <c r="F46" s="296">
        <f>F47</f>
        <v>568000</v>
      </c>
      <c r="G46" s="296">
        <f t="shared" ref="G46:K46" si="6">G47</f>
        <v>0</v>
      </c>
      <c r="H46" s="296">
        <f t="shared" si="6"/>
        <v>568000</v>
      </c>
      <c r="I46" s="296">
        <f t="shared" si="6"/>
        <v>588000</v>
      </c>
      <c r="J46" s="296">
        <f t="shared" si="6"/>
        <v>58800</v>
      </c>
      <c r="K46" s="296">
        <f t="shared" si="6"/>
        <v>588000</v>
      </c>
    </row>
    <row r="47" spans="1:17" ht="15.75" customHeight="1" x14ac:dyDescent="0.3">
      <c r="A47" s="349"/>
      <c r="B47" s="357" t="s">
        <v>264</v>
      </c>
      <c r="C47" s="357"/>
      <c r="D47" s="186"/>
      <c r="E47" s="186">
        <v>54270</v>
      </c>
      <c r="F47" s="297">
        <f>'расчет темпов по предприятиям'!J9*10000</f>
        <v>568000</v>
      </c>
      <c r="G47" s="297">
        <v>0</v>
      </c>
      <c r="H47" s="297">
        <f>'расчет темпов по предприятиям'!D17*10000</f>
        <v>568000</v>
      </c>
      <c r="I47" s="297">
        <f>'расчет темпов по предприятиям'!G17*10000</f>
        <v>588000</v>
      </c>
      <c r="J47" s="298">
        <f>'расчет темпов по предприятиям'!J17*1000</f>
        <v>58800</v>
      </c>
      <c r="K47" s="299">
        <f>'расчет темпов по предприятиям'!D25*10000</f>
        <v>588000</v>
      </c>
    </row>
    <row r="48" spans="1:17" ht="18.75" x14ac:dyDescent="0.3">
      <c r="A48" s="349"/>
      <c r="B48" s="357" t="s">
        <v>15</v>
      </c>
      <c r="C48" s="357"/>
      <c r="D48" s="18"/>
      <c r="E48" s="18"/>
      <c r="F48" s="18"/>
      <c r="G48" s="18"/>
      <c r="H48" s="18"/>
      <c r="I48" s="18"/>
      <c r="J48" s="11"/>
      <c r="K48" s="12"/>
    </row>
    <row r="49" spans="1:11" ht="18.75" x14ac:dyDescent="0.3">
      <c r="A49" s="349"/>
      <c r="B49" s="351" t="s">
        <v>15</v>
      </c>
      <c r="C49" s="351"/>
      <c r="D49" s="18"/>
      <c r="E49" s="18"/>
      <c r="F49" s="18"/>
      <c r="G49" s="18"/>
      <c r="H49" s="18"/>
      <c r="I49" s="18"/>
      <c r="J49" s="11"/>
      <c r="K49" s="12"/>
    </row>
    <row r="50" spans="1:11" ht="18.75" x14ac:dyDescent="0.3">
      <c r="A50" s="349"/>
      <c r="B50" s="351" t="s">
        <v>15</v>
      </c>
      <c r="C50" s="351"/>
      <c r="D50" s="18"/>
      <c r="E50" s="18"/>
      <c r="F50" s="18"/>
      <c r="G50" s="18"/>
      <c r="H50" s="18"/>
      <c r="I50" s="18"/>
      <c r="J50" s="11"/>
      <c r="K50" s="12"/>
    </row>
    <row r="51" spans="1:11" ht="16.5" customHeight="1" x14ac:dyDescent="0.3">
      <c r="A51" s="349"/>
      <c r="B51" s="357" t="s">
        <v>15</v>
      </c>
      <c r="C51" s="357"/>
      <c r="D51" s="11"/>
      <c r="E51" s="11"/>
      <c r="F51" s="11"/>
      <c r="G51" s="11"/>
      <c r="H51" s="11"/>
      <c r="I51" s="11"/>
      <c r="J51" s="11"/>
      <c r="K51" s="12"/>
    </row>
    <row r="52" spans="1:11" ht="12.75" customHeight="1" x14ac:dyDescent="0.3">
      <c r="A52" s="349"/>
      <c r="B52" s="357" t="s">
        <v>15</v>
      </c>
      <c r="C52" s="357"/>
      <c r="D52" s="186"/>
      <c r="E52" s="10"/>
      <c r="F52" s="10"/>
      <c r="G52" s="10"/>
      <c r="H52" s="10"/>
      <c r="I52" s="10"/>
      <c r="J52" s="11"/>
      <c r="K52" s="12"/>
    </row>
    <row r="53" spans="1:11" ht="18.75" x14ac:dyDescent="0.3">
      <c r="A53" s="349" t="s">
        <v>97</v>
      </c>
      <c r="B53" s="351" t="s">
        <v>43</v>
      </c>
      <c r="C53" s="351"/>
      <c r="D53" s="9" t="s">
        <v>12</v>
      </c>
      <c r="E53" s="18"/>
      <c r="F53" s="18"/>
      <c r="G53" s="18"/>
      <c r="H53" s="18"/>
      <c r="I53" s="18"/>
      <c r="J53" s="11"/>
      <c r="K53" s="12"/>
    </row>
    <row r="54" spans="1:11" ht="18.75" x14ac:dyDescent="0.3">
      <c r="A54" s="349"/>
      <c r="B54" s="352" t="s">
        <v>44</v>
      </c>
      <c r="C54" s="352"/>
      <c r="D54" s="19"/>
      <c r="E54" s="20"/>
      <c r="F54" s="20"/>
      <c r="G54" s="20"/>
      <c r="H54" s="20"/>
      <c r="I54" s="20"/>
      <c r="J54" s="21"/>
      <c r="K54" s="22"/>
    </row>
    <row r="55" spans="1:11" ht="18.75" x14ac:dyDescent="0.3">
      <c r="A55" s="349"/>
      <c r="B55" s="352" t="s">
        <v>45</v>
      </c>
      <c r="C55" s="352"/>
      <c r="D55" s="9" t="s">
        <v>12</v>
      </c>
      <c r="E55" s="20"/>
      <c r="F55" s="20"/>
      <c r="G55" s="20"/>
      <c r="H55" s="20"/>
      <c r="I55" s="20"/>
      <c r="J55" s="21"/>
      <c r="K55" s="22"/>
    </row>
    <row r="56" spans="1:11" ht="16.5" customHeight="1" x14ac:dyDescent="0.3">
      <c r="A56" s="349"/>
      <c r="B56" s="352" t="s">
        <v>46</v>
      </c>
      <c r="C56" s="352"/>
      <c r="D56" s="9" t="s">
        <v>12</v>
      </c>
      <c r="E56" s="21"/>
      <c r="F56" s="21"/>
      <c r="G56" s="21"/>
      <c r="H56" s="21"/>
      <c r="I56" s="21"/>
      <c r="J56" s="21"/>
      <c r="K56" s="22"/>
    </row>
    <row r="57" spans="1:11" ht="19.5" thickBot="1" x14ac:dyDescent="0.35">
      <c r="A57" s="350"/>
      <c r="B57" s="353" t="s">
        <v>51</v>
      </c>
      <c r="C57" s="353"/>
      <c r="D57" s="40" t="s">
        <v>12</v>
      </c>
      <c r="E57" s="23"/>
      <c r="F57" s="23"/>
      <c r="G57" s="23"/>
      <c r="H57" s="23"/>
      <c r="I57" s="23"/>
      <c r="J57" s="23"/>
      <c r="K57" s="24"/>
    </row>
    <row r="58" spans="1:11" x14ac:dyDescent="0.2">
      <c r="A58" s="204"/>
      <c r="B58" s="204"/>
      <c r="C58" s="205"/>
      <c r="D58" s="206"/>
      <c r="E58" s="207"/>
      <c r="F58" s="207"/>
      <c r="G58" s="207"/>
      <c r="H58" s="207"/>
      <c r="I58" s="207"/>
      <c r="J58" s="207"/>
      <c r="K58" s="207"/>
    </row>
    <row r="59" spans="1:11" x14ac:dyDescent="0.2">
      <c r="C59" s="344" t="s">
        <v>357</v>
      </c>
      <c r="D59" s="344"/>
      <c r="E59" s="344"/>
      <c r="F59" s="344"/>
      <c r="G59" s="344"/>
      <c r="H59" s="344"/>
      <c r="I59" s="344"/>
    </row>
    <row r="60" spans="1:11" x14ac:dyDescent="0.2">
      <c r="C60" s="189"/>
      <c r="D60" s="189"/>
      <c r="E60" s="189"/>
      <c r="F60" s="189"/>
      <c r="G60" s="189"/>
      <c r="H60" s="189"/>
      <c r="I60" s="189"/>
    </row>
    <row r="61" spans="1:11" ht="18.75" x14ac:dyDescent="0.3">
      <c r="C61" s="345" t="s">
        <v>358</v>
      </c>
      <c r="D61" s="345"/>
      <c r="E61" s="190" t="s">
        <v>53</v>
      </c>
      <c r="F61" s="322" t="s">
        <v>359</v>
      </c>
      <c r="H61" s="346"/>
      <c r="I61" s="346"/>
      <c r="J61" s="346"/>
      <c r="K61" s="208"/>
    </row>
    <row r="62" spans="1:11" x14ac:dyDescent="0.2">
      <c r="C62" s="209"/>
      <c r="D62" s="209"/>
      <c r="E62" s="190"/>
      <c r="H62" s="210"/>
      <c r="I62" s="210"/>
      <c r="J62" s="210"/>
      <c r="K62" s="210"/>
    </row>
    <row r="63" spans="1:11" ht="15.75" x14ac:dyDescent="0.25">
      <c r="A63" s="347" t="s">
        <v>54</v>
      </c>
      <c r="B63" s="347"/>
      <c r="C63" s="347"/>
      <c r="D63" s="347"/>
      <c r="E63" s="347"/>
      <c r="F63" s="347"/>
      <c r="G63" s="347"/>
      <c r="H63" s="347"/>
      <c r="I63" s="347"/>
      <c r="J63" s="347"/>
      <c r="K63" s="347"/>
    </row>
    <row r="64" spans="1:11" ht="18.75" customHeight="1" x14ac:dyDescent="0.25">
      <c r="A64" s="348" t="s">
        <v>167</v>
      </c>
      <c r="B64" s="348"/>
      <c r="C64" s="348"/>
      <c r="D64" s="348"/>
      <c r="E64" s="348"/>
      <c r="F64" s="348"/>
      <c r="G64" s="348"/>
      <c r="H64" s="348"/>
      <c r="I64" s="348"/>
      <c r="J64" s="348"/>
      <c r="K64" s="348"/>
    </row>
    <row r="65" spans="1:14" ht="18.75" customHeight="1" x14ac:dyDescent="0.25">
      <c r="A65" s="343" t="s">
        <v>104</v>
      </c>
      <c r="B65" s="343"/>
      <c r="C65" s="343"/>
      <c r="D65" s="343"/>
      <c r="E65" s="343"/>
      <c r="F65" s="343"/>
      <c r="G65" s="343"/>
      <c r="H65" s="343"/>
      <c r="I65" s="343"/>
      <c r="J65" s="343"/>
      <c r="K65" s="343"/>
    </row>
    <row r="66" spans="1:14" s="192" customFormat="1" x14ac:dyDescent="0.2">
      <c r="A66" s="191"/>
      <c r="B66" s="191"/>
      <c r="C66" s="191"/>
      <c r="D66" s="191"/>
      <c r="E66" s="191"/>
      <c r="F66" s="191"/>
      <c r="G66" s="191"/>
      <c r="H66" s="191"/>
      <c r="I66" s="395" t="s">
        <v>18</v>
      </c>
      <c r="J66" s="395"/>
      <c r="K66" s="395"/>
    </row>
    <row r="67" spans="1:14" s="192" customFormat="1" ht="18.75" x14ac:dyDescent="0.3">
      <c r="A67" s="396" t="s">
        <v>0</v>
      </c>
      <c r="B67" s="396"/>
      <c r="C67" s="396"/>
      <c r="D67" s="396"/>
      <c r="E67" s="396"/>
      <c r="F67" s="396"/>
      <c r="G67" s="396"/>
      <c r="H67" s="396"/>
      <c r="I67" s="396"/>
      <c r="J67" s="396"/>
      <c r="K67" s="396"/>
      <c r="L67" s="193"/>
      <c r="M67" s="193"/>
      <c r="N67" s="193"/>
    </row>
    <row r="68" spans="1:14" s="192" customFormat="1" ht="18.75" x14ac:dyDescent="0.3">
      <c r="A68" s="396" t="s">
        <v>235</v>
      </c>
      <c r="B68" s="396"/>
      <c r="C68" s="396"/>
      <c r="D68" s="396"/>
      <c r="E68" s="396"/>
      <c r="F68" s="396"/>
      <c r="G68" s="396"/>
      <c r="H68" s="396"/>
      <c r="I68" s="396"/>
      <c r="J68" s="396"/>
      <c r="K68" s="396"/>
      <c r="L68" s="193"/>
      <c r="M68" s="193"/>
      <c r="N68" s="193"/>
    </row>
    <row r="69" spans="1:14" s="192" customFormat="1" ht="15" customHeight="1" x14ac:dyDescent="0.2">
      <c r="A69" s="397" t="s">
        <v>266</v>
      </c>
      <c r="B69" s="397"/>
      <c r="C69" s="397"/>
      <c r="D69" s="397"/>
      <c r="E69" s="397"/>
      <c r="F69" s="397"/>
      <c r="G69" s="397"/>
      <c r="H69" s="397"/>
      <c r="I69" s="397"/>
      <c r="J69" s="397"/>
      <c r="K69" s="397"/>
      <c r="L69" s="194"/>
      <c r="M69" s="194"/>
      <c r="N69" s="194"/>
    </row>
    <row r="70" spans="1:14" s="192" customFormat="1" x14ac:dyDescent="0.2">
      <c r="A70" s="387" t="s">
        <v>1</v>
      </c>
      <c r="B70" s="387"/>
      <c r="C70" s="387"/>
      <c r="D70" s="387"/>
      <c r="E70" s="387"/>
      <c r="F70" s="387"/>
      <c r="G70" s="387"/>
      <c r="H70" s="387"/>
      <c r="I70" s="387"/>
      <c r="J70" s="387"/>
      <c r="K70" s="387"/>
    </row>
    <row r="71" spans="1:14" s="192" customFormat="1" ht="15.95" customHeight="1" x14ac:dyDescent="0.25">
      <c r="A71" s="388" t="s">
        <v>62</v>
      </c>
      <c r="B71" s="389"/>
      <c r="C71" s="389"/>
      <c r="D71" s="390" t="s">
        <v>164</v>
      </c>
      <c r="E71" s="391"/>
      <c r="F71" s="391"/>
      <c r="G71" s="391"/>
      <c r="H71" s="391"/>
      <c r="I71" s="391"/>
      <c r="J71" s="391"/>
      <c r="K71" s="392"/>
    </row>
    <row r="72" spans="1:14" s="192" customFormat="1" ht="15.95" customHeight="1" x14ac:dyDescent="0.25">
      <c r="A72" s="393" t="s">
        <v>20</v>
      </c>
      <c r="B72" s="394"/>
      <c r="C72" s="394"/>
      <c r="D72" s="380" t="s">
        <v>347</v>
      </c>
      <c r="E72" s="381"/>
      <c r="F72" s="381"/>
      <c r="G72" s="381"/>
      <c r="H72" s="381"/>
      <c r="I72" s="381"/>
      <c r="J72" s="381"/>
      <c r="K72" s="382"/>
    </row>
    <row r="73" spans="1:14" s="192" customFormat="1" ht="15.75" customHeight="1" x14ac:dyDescent="0.25">
      <c r="A73" s="378" t="s">
        <v>22</v>
      </c>
      <c r="B73" s="379"/>
      <c r="C73" s="379"/>
      <c r="D73" s="400" t="s">
        <v>348</v>
      </c>
      <c r="E73" s="401"/>
      <c r="F73" s="401"/>
      <c r="G73" s="401"/>
      <c r="H73" s="401"/>
      <c r="I73" s="401"/>
      <c r="J73" s="401"/>
      <c r="K73" s="402"/>
    </row>
    <row r="74" spans="1:14" s="192" customFormat="1" ht="15.95" customHeight="1" x14ac:dyDescent="0.2">
      <c r="A74" s="378" t="s">
        <v>24</v>
      </c>
      <c r="B74" s="379"/>
      <c r="C74" s="379"/>
      <c r="D74" s="383"/>
      <c r="E74" s="403"/>
      <c r="F74" s="403"/>
      <c r="G74" s="403"/>
      <c r="H74" s="403"/>
      <c r="I74" s="403"/>
      <c r="J74" s="403"/>
      <c r="K74" s="404"/>
    </row>
    <row r="75" spans="1:14" s="192" customFormat="1" ht="15.95" customHeight="1" x14ac:dyDescent="0.2">
      <c r="A75" s="383" t="s">
        <v>25</v>
      </c>
      <c r="B75" s="384"/>
      <c r="C75" s="384"/>
      <c r="D75" s="386"/>
      <c r="E75" s="386"/>
      <c r="F75" s="386"/>
      <c r="G75" s="386"/>
      <c r="H75" s="386"/>
      <c r="I75" s="386"/>
      <c r="J75" s="386"/>
      <c r="K75" s="386"/>
    </row>
    <row r="76" spans="1:14" s="192" customFormat="1" ht="12.75" customHeight="1" thickBot="1" x14ac:dyDescent="0.25">
      <c r="A76" s="195"/>
      <c r="B76" s="191"/>
      <c r="C76" s="195"/>
      <c r="D76" s="196"/>
      <c r="E76" s="197"/>
      <c r="F76" s="197"/>
      <c r="G76" s="198"/>
      <c r="H76" s="198"/>
      <c r="I76" s="197"/>
      <c r="J76" s="197"/>
      <c r="K76" s="197"/>
    </row>
    <row r="77" spans="1:14" ht="13.5" customHeight="1" thickBot="1" x14ac:dyDescent="0.25">
      <c r="A77" s="364" t="s">
        <v>4</v>
      </c>
      <c r="B77" s="369" t="s">
        <v>5</v>
      </c>
      <c r="C77" s="370"/>
      <c r="D77" s="375" t="s">
        <v>6</v>
      </c>
      <c r="E77" s="376" t="s">
        <v>19</v>
      </c>
      <c r="F77" s="377"/>
      <c r="G77" s="376">
        <v>2022</v>
      </c>
      <c r="H77" s="377"/>
      <c r="I77" s="362" t="s">
        <v>7</v>
      </c>
      <c r="J77" s="363"/>
      <c r="K77" s="363"/>
    </row>
    <row r="78" spans="1:14" ht="13.5" customHeight="1" thickBot="1" x14ac:dyDescent="0.25">
      <c r="A78" s="368"/>
      <c r="B78" s="371"/>
      <c r="C78" s="372"/>
      <c r="D78" s="375"/>
      <c r="E78" s="364">
        <v>2020</v>
      </c>
      <c r="F78" s="364">
        <v>2021</v>
      </c>
      <c r="G78" s="364" t="s">
        <v>153</v>
      </c>
      <c r="H78" s="366" t="s">
        <v>68</v>
      </c>
      <c r="I78" s="364">
        <v>2023</v>
      </c>
      <c r="J78" s="364">
        <v>2024</v>
      </c>
      <c r="K78" s="364">
        <v>2025</v>
      </c>
    </row>
    <row r="79" spans="1:14" ht="30.75" customHeight="1" thickBot="1" x14ac:dyDescent="0.25">
      <c r="A79" s="365"/>
      <c r="B79" s="373"/>
      <c r="C79" s="374"/>
      <c r="D79" s="375"/>
      <c r="E79" s="365"/>
      <c r="F79" s="365"/>
      <c r="G79" s="365"/>
      <c r="H79" s="367"/>
      <c r="I79" s="365"/>
      <c r="J79" s="365"/>
      <c r="K79" s="365"/>
    </row>
    <row r="80" spans="1:14" ht="36.75" customHeight="1" x14ac:dyDescent="0.3">
      <c r="A80" s="47" t="s">
        <v>2</v>
      </c>
      <c r="B80" s="358" t="s">
        <v>160</v>
      </c>
      <c r="C80" s="358"/>
      <c r="D80" s="8" t="s">
        <v>12</v>
      </c>
      <c r="E80" s="199">
        <v>57.4</v>
      </c>
      <c r="F80" s="200">
        <f>F81</f>
        <v>57.580399999999997</v>
      </c>
      <c r="G80" s="200">
        <f t="shared" ref="G80:K80" si="7">G81</f>
        <v>30.17</v>
      </c>
      <c r="H80" s="200">
        <f t="shared" si="7"/>
        <v>59.59</v>
      </c>
      <c r="I80" s="200">
        <f t="shared" si="7"/>
        <v>65.386908561096988</v>
      </c>
      <c r="J80" s="200">
        <f t="shared" si="7"/>
        <v>72.421972979844085</v>
      </c>
      <c r="K80" s="200">
        <f t="shared" si="7"/>
        <v>80.232813439320324</v>
      </c>
    </row>
    <row r="81" spans="1:13" ht="76.5" customHeight="1" x14ac:dyDescent="0.3">
      <c r="A81" s="124" t="s">
        <v>3</v>
      </c>
      <c r="B81" s="359" t="s">
        <v>206</v>
      </c>
      <c r="C81" s="360"/>
      <c r="D81" s="125" t="s">
        <v>12</v>
      </c>
      <c r="E81" s="201">
        <v>57.4</v>
      </c>
      <c r="F81" s="202">
        <f>SUM(F84,F85,F86)</f>
        <v>57.580399999999997</v>
      </c>
      <c r="G81" s="202">
        <f t="shared" ref="G81:K81" si="8">SUM(G84,G85,G86)</f>
        <v>30.17</v>
      </c>
      <c r="H81" s="202">
        <f t="shared" si="8"/>
        <v>59.59</v>
      </c>
      <c r="I81" s="202">
        <f t="shared" si="8"/>
        <v>65.386908561096988</v>
      </c>
      <c r="J81" s="202">
        <f t="shared" si="8"/>
        <v>72.421972979844085</v>
      </c>
      <c r="K81" s="202">
        <f t="shared" si="8"/>
        <v>80.232813439320324</v>
      </c>
    </row>
    <row r="82" spans="1:13" ht="18.75" x14ac:dyDescent="0.3">
      <c r="A82" s="361" t="s">
        <v>163</v>
      </c>
      <c r="B82" s="357" t="s">
        <v>162</v>
      </c>
      <c r="C82" s="357"/>
      <c r="D82" s="9" t="s">
        <v>12</v>
      </c>
      <c r="E82" s="10"/>
      <c r="F82" s="10"/>
      <c r="G82" s="10"/>
      <c r="H82" s="10"/>
      <c r="I82" s="10"/>
      <c r="J82" s="11"/>
      <c r="K82" s="12"/>
    </row>
    <row r="83" spans="1:13" ht="40.5" customHeight="1" x14ac:dyDescent="0.3">
      <c r="A83" s="361"/>
      <c r="B83" s="129" t="s">
        <v>161</v>
      </c>
      <c r="C83" s="13" t="s">
        <v>26</v>
      </c>
      <c r="D83" s="9"/>
      <c r="E83" s="10"/>
      <c r="F83" s="10"/>
      <c r="G83" s="10"/>
      <c r="H83" s="10"/>
      <c r="I83" s="10"/>
      <c r="J83" s="11"/>
      <c r="K83" s="12"/>
    </row>
    <row r="84" spans="1:13" ht="18.75" x14ac:dyDescent="0.3">
      <c r="A84" s="361"/>
      <c r="B84" s="49" t="s">
        <v>267</v>
      </c>
      <c r="C84" s="14" t="s">
        <v>270</v>
      </c>
      <c r="D84" s="9" t="s">
        <v>12</v>
      </c>
      <c r="E84" s="10">
        <v>41.280999999999999</v>
      </c>
      <c r="F84" s="10">
        <v>44.62</v>
      </c>
      <c r="G84" s="10">
        <v>24.14</v>
      </c>
      <c r="H84" s="10">
        <v>46.18</v>
      </c>
      <c r="I84" s="272">
        <f>H84*I93*I95/10000</f>
        <v>50.672385255100835</v>
      </c>
      <c r="J84" s="272">
        <f t="shared" ref="J84:K84" si="9">I84*J93*J95/10000</f>
        <v>56.124294549575424</v>
      </c>
      <c r="K84" s="272">
        <f t="shared" si="9"/>
        <v>62.177400983853197</v>
      </c>
    </row>
    <row r="85" spans="1:13" ht="18.75" x14ac:dyDescent="0.3">
      <c r="A85" s="361"/>
      <c r="B85" s="49" t="s">
        <v>268</v>
      </c>
      <c r="C85" s="14" t="s">
        <v>271</v>
      </c>
      <c r="D85" s="9" t="s">
        <v>12</v>
      </c>
      <c r="E85" s="10">
        <v>10.196</v>
      </c>
      <c r="F85" s="10">
        <v>10.497999999999999</v>
      </c>
      <c r="G85" s="10">
        <v>4.8840000000000003</v>
      </c>
      <c r="H85" s="10">
        <v>10.862</v>
      </c>
      <c r="I85" s="272">
        <f>H85*I93*I95/10000</f>
        <v>11.918654149868026</v>
      </c>
      <c r="J85" s="272">
        <f t="shared" ref="J85:K85" si="10">I85*J93*J95/10000</f>
        <v>13.200997994748558</v>
      </c>
      <c r="K85" s="272">
        <f t="shared" si="10"/>
        <v>14.624749447523033</v>
      </c>
    </row>
    <row r="86" spans="1:13" ht="18.75" x14ac:dyDescent="0.3">
      <c r="A86" s="361"/>
      <c r="B86" s="49" t="s">
        <v>269</v>
      </c>
      <c r="C86" s="14" t="s">
        <v>272</v>
      </c>
      <c r="D86" s="9" t="s">
        <v>12</v>
      </c>
      <c r="E86" s="10">
        <v>2.379</v>
      </c>
      <c r="F86" s="10">
        <v>2.4624000000000001</v>
      </c>
      <c r="G86" s="10">
        <v>1.1459999999999999</v>
      </c>
      <c r="H86" s="10">
        <v>2.548</v>
      </c>
      <c r="I86" s="272">
        <f>H86*I93*I95/10000</f>
        <v>2.7958691561281279</v>
      </c>
      <c r="J86" s="272">
        <f t="shared" ref="J86:K86" si="11">I86*J93*J95/10000</f>
        <v>3.0966804355200996</v>
      </c>
      <c r="K86" s="272">
        <f t="shared" si="11"/>
        <v>3.4306630079440881</v>
      </c>
    </row>
    <row r="87" spans="1:13" ht="18.75" x14ac:dyDescent="0.3">
      <c r="A87" s="361"/>
      <c r="B87" s="49"/>
      <c r="C87" s="14" t="s">
        <v>17</v>
      </c>
      <c r="D87" s="9" t="s">
        <v>12</v>
      </c>
      <c r="E87" s="10"/>
      <c r="F87" s="10"/>
      <c r="G87" s="10"/>
      <c r="H87" s="10"/>
      <c r="I87" s="10"/>
      <c r="J87" s="11"/>
      <c r="K87" s="12"/>
    </row>
    <row r="88" spans="1:13" ht="18.75" x14ac:dyDescent="0.3">
      <c r="A88" s="361"/>
      <c r="B88" s="49"/>
      <c r="C88" s="14" t="s">
        <v>17</v>
      </c>
      <c r="D88" s="9" t="s">
        <v>12</v>
      </c>
      <c r="E88" s="10"/>
      <c r="F88" s="10"/>
      <c r="G88" s="10"/>
      <c r="H88" s="10"/>
      <c r="I88" s="10"/>
      <c r="J88" s="11"/>
      <c r="K88" s="12"/>
    </row>
    <row r="89" spans="1:13" ht="18.75" x14ac:dyDescent="0.3">
      <c r="A89" s="361"/>
      <c r="B89" s="49"/>
      <c r="C89" s="14" t="s">
        <v>17</v>
      </c>
      <c r="D89" s="9" t="s">
        <v>12</v>
      </c>
      <c r="E89" s="10"/>
      <c r="F89" s="10"/>
      <c r="G89" s="10"/>
      <c r="H89" s="9"/>
      <c r="I89" s="10"/>
      <c r="J89" s="11"/>
      <c r="K89" s="12"/>
    </row>
    <row r="90" spans="1:13" ht="18.75" x14ac:dyDescent="0.3">
      <c r="A90" s="361"/>
      <c r="B90" s="49"/>
      <c r="C90" s="14" t="s">
        <v>17</v>
      </c>
      <c r="D90" s="9" t="s">
        <v>12</v>
      </c>
      <c r="E90" s="10"/>
      <c r="F90" s="10"/>
      <c r="G90" s="10"/>
      <c r="H90" s="10"/>
      <c r="I90" s="10"/>
      <c r="J90" s="11"/>
      <c r="K90" s="12"/>
    </row>
    <row r="91" spans="1:13" ht="18.75" x14ac:dyDescent="0.3">
      <c r="A91" s="361"/>
      <c r="B91" s="49"/>
      <c r="C91" s="14" t="s">
        <v>17</v>
      </c>
      <c r="D91" s="9" t="s">
        <v>12</v>
      </c>
      <c r="E91" s="10"/>
      <c r="F91" s="10"/>
      <c r="G91" s="10"/>
      <c r="H91" s="10"/>
      <c r="I91" s="10"/>
      <c r="J91" s="11"/>
      <c r="K91" s="12"/>
    </row>
    <row r="92" spans="1:13" ht="63" customHeight="1" x14ac:dyDescent="0.3">
      <c r="A92" s="244" t="s">
        <v>27</v>
      </c>
      <c r="B92" s="356" t="s">
        <v>165</v>
      </c>
      <c r="C92" s="356"/>
      <c r="D92" s="9" t="s">
        <v>12</v>
      </c>
      <c r="E92" s="334">
        <f>E84+E85+E86</f>
        <v>53.855999999999995</v>
      </c>
      <c r="F92" s="334">
        <f t="shared" ref="F92:K92" si="12">F84+F85+F86</f>
        <v>57.580399999999997</v>
      </c>
      <c r="G92" s="334">
        <f t="shared" si="12"/>
        <v>30.17</v>
      </c>
      <c r="H92" s="334">
        <f t="shared" si="12"/>
        <v>59.59</v>
      </c>
      <c r="I92" s="334">
        <f t="shared" si="12"/>
        <v>65.386908561096988</v>
      </c>
      <c r="J92" s="334">
        <f t="shared" si="12"/>
        <v>72.421972979844085</v>
      </c>
      <c r="K92" s="334">
        <f t="shared" si="12"/>
        <v>80.232813439320324</v>
      </c>
    </row>
    <row r="93" spans="1:13" ht="38.25" customHeight="1" x14ac:dyDescent="0.3">
      <c r="A93" s="244" t="s">
        <v>29</v>
      </c>
      <c r="B93" s="356" t="s">
        <v>220</v>
      </c>
      <c r="C93" s="356"/>
      <c r="D93" s="15" t="s">
        <v>55</v>
      </c>
      <c r="E93" s="275">
        <f>'расчет темпов по предприятиям'!I48</f>
        <v>97.644927536231876</v>
      </c>
      <c r="F93" s="275">
        <f>'расчет темпов по предприятиям'!L48</f>
        <v>108.20931411873838</v>
      </c>
      <c r="G93" s="275">
        <f>'расчет темпов по предприятиям'!L68</f>
        <v>101.30229985833277</v>
      </c>
      <c r="H93" s="275">
        <f>'расчет темпов по предприятиям'!F58</f>
        <v>105.48533407046175</v>
      </c>
      <c r="I93" s="275">
        <f>'расчет темпов по предприятиям'!I58</f>
        <v>105.50768159522279</v>
      </c>
      <c r="J93" s="276">
        <f>'расчет темпов по предприятиям'!L58</f>
        <v>106.49916629037681</v>
      </c>
      <c r="K93" s="277">
        <f>'расчет темпов по предприятиям'!F68</f>
        <v>106.52421195542048</v>
      </c>
      <c r="L93" s="248"/>
    </row>
    <row r="94" spans="1:13" ht="36.75" customHeight="1" x14ac:dyDescent="0.2">
      <c r="A94" s="244" t="s">
        <v>31</v>
      </c>
      <c r="B94" s="356" t="s">
        <v>61</v>
      </c>
      <c r="C94" s="356"/>
      <c r="D94" s="15" t="s">
        <v>55</v>
      </c>
      <c r="E94" s="15">
        <v>105.3</v>
      </c>
      <c r="F94" s="273">
        <f>F80/E80/F93*10000</f>
        <v>92.703928983609089</v>
      </c>
      <c r="G94" s="273">
        <f>G80/30/G93*10000</f>
        <v>99.273823799958279</v>
      </c>
      <c r="H94" s="273">
        <f>H80/F80/H93*10000</f>
        <v>98.10849763743488</v>
      </c>
      <c r="I94" s="15" t="s">
        <v>28</v>
      </c>
      <c r="J94" s="15" t="s">
        <v>28</v>
      </c>
      <c r="K94" s="16" t="s">
        <v>28</v>
      </c>
      <c r="M94" s="248"/>
    </row>
    <row r="95" spans="1:13" ht="18.75" x14ac:dyDescent="0.2">
      <c r="A95" s="244" t="s">
        <v>32</v>
      </c>
      <c r="B95" s="356" t="s">
        <v>30</v>
      </c>
      <c r="C95" s="356"/>
      <c r="D95" s="15" t="s">
        <v>55</v>
      </c>
      <c r="E95" s="15" t="s">
        <v>28</v>
      </c>
      <c r="F95" s="15" t="s">
        <v>28</v>
      </c>
      <c r="G95" s="15" t="s">
        <v>28</v>
      </c>
      <c r="H95" s="15" t="s">
        <v>28</v>
      </c>
      <c r="I95" s="15">
        <v>104</v>
      </c>
      <c r="J95" s="15">
        <v>104</v>
      </c>
      <c r="K95" s="17">
        <v>104</v>
      </c>
      <c r="M95" s="248"/>
    </row>
    <row r="96" spans="1:13" ht="18.75" x14ac:dyDescent="0.3">
      <c r="A96" s="244" t="s">
        <v>33</v>
      </c>
      <c r="B96" s="356" t="s">
        <v>67</v>
      </c>
      <c r="C96" s="356"/>
      <c r="D96" s="9" t="s">
        <v>9</v>
      </c>
      <c r="E96" s="10">
        <v>75</v>
      </c>
      <c r="F96" s="10">
        <v>79</v>
      </c>
      <c r="G96" s="10">
        <v>78</v>
      </c>
      <c r="H96" s="10">
        <v>78</v>
      </c>
      <c r="I96" s="10">
        <v>78</v>
      </c>
      <c r="J96" s="11">
        <v>78</v>
      </c>
      <c r="K96" s="12">
        <v>78</v>
      </c>
    </row>
    <row r="97" spans="1:11" ht="18.75" x14ac:dyDescent="0.3">
      <c r="A97" s="244" t="s">
        <v>34</v>
      </c>
      <c r="B97" s="356" t="s">
        <v>10</v>
      </c>
      <c r="C97" s="356"/>
      <c r="D97" s="9" t="s">
        <v>11</v>
      </c>
      <c r="E97" s="10">
        <v>19832.5</v>
      </c>
      <c r="F97" s="334">
        <f>F101/F96/12*1000000</f>
        <v>23417.721518987342</v>
      </c>
      <c r="G97" s="334">
        <f>G101/G96/6*1000000</f>
        <v>24658.11965811966</v>
      </c>
      <c r="H97" s="334">
        <f t="shared" ref="H97:K97" si="13">H101/H96/12*1000000</f>
        <v>24658.11965811966</v>
      </c>
      <c r="I97" s="334">
        <f t="shared" si="13"/>
        <v>25641.025641025644</v>
      </c>
      <c r="J97" s="334">
        <f t="shared" si="13"/>
        <v>26666.666666666668</v>
      </c>
      <c r="K97" s="334">
        <f t="shared" si="13"/>
        <v>27724.358974358973</v>
      </c>
    </row>
    <row r="98" spans="1:11" ht="40.5" customHeight="1" x14ac:dyDescent="0.3">
      <c r="A98" s="349" t="s">
        <v>35</v>
      </c>
      <c r="B98" s="356" t="s">
        <v>166</v>
      </c>
      <c r="C98" s="356"/>
      <c r="D98" s="9" t="s">
        <v>12</v>
      </c>
      <c r="E98" s="10">
        <v>72.180000000000007</v>
      </c>
      <c r="F98" s="272">
        <f>SUM(F100,F101,F102,F103,F104)+F105</f>
        <v>110.93</v>
      </c>
      <c r="G98" s="272">
        <f t="shared" ref="G98:K98" si="14">SUM(G100,G101,G102,G103,G104)+G105</f>
        <v>57.4</v>
      </c>
      <c r="H98" s="272">
        <f t="shared" si="14"/>
        <v>114.8</v>
      </c>
      <c r="I98" s="272">
        <f t="shared" si="14"/>
        <v>118.82000000000002</v>
      </c>
      <c r="J98" s="272">
        <f t="shared" si="14"/>
        <v>122.96999999999998</v>
      </c>
      <c r="K98" s="272">
        <f t="shared" si="14"/>
        <v>127.27000000000001</v>
      </c>
    </row>
    <row r="99" spans="1:11" ht="18.75" x14ac:dyDescent="0.3">
      <c r="A99" s="349"/>
      <c r="B99" s="356" t="s">
        <v>36</v>
      </c>
      <c r="C99" s="356"/>
      <c r="D99" s="9"/>
      <c r="E99" s="10"/>
      <c r="F99" s="10"/>
      <c r="G99" s="10"/>
      <c r="H99" s="10"/>
      <c r="I99" s="10"/>
      <c r="J99" s="11"/>
      <c r="K99" s="12"/>
    </row>
    <row r="100" spans="1:11" ht="18.75" x14ac:dyDescent="0.3">
      <c r="A100" s="244" t="s">
        <v>169</v>
      </c>
      <c r="B100" s="356" t="s">
        <v>37</v>
      </c>
      <c r="C100" s="356"/>
      <c r="D100" s="9" t="s">
        <v>8</v>
      </c>
      <c r="E100" s="10">
        <v>54.03</v>
      </c>
      <c r="F100" s="10">
        <v>69.180000000000007</v>
      </c>
      <c r="G100" s="10">
        <v>35.97</v>
      </c>
      <c r="H100" s="10">
        <v>71.94</v>
      </c>
      <c r="I100" s="10">
        <v>74.81</v>
      </c>
      <c r="J100" s="11">
        <v>77.8</v>
      </c>
      <c r="K100" s="12">
        <v>80.91</v>
      </c>
    </row>
    <row r="101" spans="1:11" ht="18.75" x14ac:dyDescent="0.3">
      <c r="A101" s="244" t="s">
        <v>170</v>
      </c>
      <c r="B101" s="356" t="s">
        <v>57</v>
      </c>
      <c r="C101" s="356"/>
      <c r="D101" s="9" t="s">
        <v>12</v>
      </c>
      <c r="E101" s="10">
        <v>11.09</v>
      </c>
      <c r="F101" s="10">
        <v>22.2</v>
      </c>
      <c r="G101" s="10">
        <v>11.54</v>
      </c>
      <c r="H101" s="10">
        <v>23.08</v>
      </c>
      <c r="I101" s="10">
        <v>24</v>
      </c>
      <c r="J101" s="11">
        <v>24.96</v>
      </c>
      <c r="K101" s="12">
        <v>25.95</v>
      </c>
    </row>
    <row r="102" spans="1:11" ht="18.75" x14ac:dyDescent="0.3">
      <c r="A102" s="244" t="s">
        <v>93</v>
      </c>
      <c r="B102" s="356" t="s">
        <v>168</v>
      </c>
      <c r="C102" s="356"/>
      <c r="D102" s="9" t="s">
        <v>12</v>
      </c>
      <c r="E102" s="10">
        <v>3.35</v>
      </c>
      <c r="F102" s="10">
        <v>6.6449999999999996</v>
      </c>
      <c r="G102" s="10">
        <v>3.45</v>
      </c>
      <c r="H102" s="10">
        <v>6.9</v>
      </c>
      <c r="I102" s="10">
        <v>7.18</v>
      </c>
      <c r="J102" s="11">
        <v>7.46</v>
      </c>
      <c r="K102" s="12">
        <v>7.75</v>
      </c>
    </row>
    <row r="103" spans="1:11" ht="18.75" x14ac:dyDescent="0.3">
      <c r="A103" s="244" t="s">
        <v>94</v>
      </c>
      <c r="B103" s="356" t="s">
        <v>58</v>
      </c>
      <c r="C103" s="356"/>
      <c r="D103" s="9" t="s">
        <v>12</v>
      </c>
      <c r="E103" s="10">
        <v>3.71</v>
      </c>
      <c r="F103" s="10">
        <v>5.89</v>
      </c>
      <c r="G103" s="10">
        <v>3.04</v>
      </c>
      <c r="H103" s="10">
        <v>6.08</v>
      </c>
      <c r="I103" s="10">
        <v>3.04</v>
      </c>
      <c r="J103" s="11">
        <v>6.51</v>
      </c>
      <c r="K103" s="12">
        <v>6.73</v>
      </c>
    </row>
    <row r="104" spans="1:11" ht="18.75" x14ac:dyDescent="0.3">
      <c r="A104" s="244" t="s">
        <v>95</v>
      </c>
      <c r="B104" s="356" t="s">
        <v>110</v>
      </c>
      <c r="C104" s="356"/>
      <c r="D104" s="9" t="s">
        <v>12</v>
      </c>
      <c r="E104" s="10"/>
      <c r="F104" s="10"/>
      <c r="G104" s="10"/>
      <c r="H104" s="10"/>
      <c r="I104" s="10"/>
      <c r="J104" s="11"/>
      <c r="K104" s="12"/>
    </row>
    <row r="105" spans="1:11" ht="37.5" customHeight="1" x14ac:dyDescent="0.3">
      <c r="A105" s="244" t="s">
        <v>96</v>
      </c>
      <c r="B105" s="356" t="s">
        <v>92</v>
      </c>
      <c r="C105" s="356"/>
      <c r="D105" s="9" t="s">
        <v>12</v>
      </c>
      <c r="E105" s="10"/>
      <c r="F105" s="10">
        <v>7.0149999999999997</v>
      </c>
      <c r="G105" s="10">
        <v>3.4</v>
      </c>
      <c r="H105" s="10">
        <v>6.8</v>
      </c>
      <c r="I105" s="10">
        <v>9.7899999999999991</v>
      </c>
      <c r="J105" s="11">
        <v>6.24</v>
      </c>
      <c r="K105" s="12">
        <v>5.93</v>
      </c>
    </row>
    <row r="106" spans="1:11" ht="18.75" x14ac:dyDescent="0.3">
      <c r="A106" s="244" t="s">
        <v>35</v>
      </c>
      <c r="B106" s="356" t="s">
        <v>111</v>
      </c>
      <c r="C106" s="356"/>
      <c r="D106" s="9" t="s">
        <v>12</v>
      </c>
      <c r="E106" s="10">
        <v>1.1000000000000001</v>
      </c>
      <c r="F106" s="275">
        <f>'расчет прибыли по предприятиям'!C39</f>
        <v>4.0999999999999996</v>
      </c>
      <c r="G106" s="275">
        <f>'расчет прибыли по предприятиям'!D39</f>
        <v>2.13</v>
      </c>
      <c r="H106" s="275">
        <f>'расчет прибыли по предприятиям'!E39</f>
        <v>4.26</v>
      </c>
      <c r="I106" s="275">
        <f>'расчет прибыли по предприятиям'!F39</f>
        <v>4.43</v>
      </c>
      <c r="J106" s="275">
        <f>'расчет прибыли по предприятиям'!G39</f>
        <v>4.5999999999999996</v>
      </c>
      <c r="K106" s="275">
        <f>'расчет прибыли по предприятиям'!H39</f>
        <v>4.78</v>
      </c>
    </row>
    <row r="107" spans="1:11" ht="38.25" customHeight="1" x14ac:dyDescent="0.3">
      <c r="A107" s="244" t="s">
        <v>38</v>
      </c>
      <c r="B107" s="354" t="s">
        <v>59</v>
      </c>
      <c r="C107" s="354"/>
      <c r="D107" s="9" t="s">
        <v>12</v>
      </c>
      <c r="E107" s="10">
        <v>149.80000000000001</v>
      </c>
      <c r="F107" s="10">
        <v>151.75</v>
      </c>
      <c r="G107" s="10">
        <v>157.06</v>
      </c>
      <c r="H107" s="10">
        <v>157.06</v>
      </c>
      <c r="I107" s="10">
        <v>162.55000000000001</v>
      </c>
      <c r="J107" s="11">
        <v>168.23</v>
      </c>
      <c r="K107" s="12">
        <v>174.11</v>
      </c>
    </row>
    <row r="108" spans="1:11" ht="37.5" customHeight="1" x14ac:dyDescent="0.3">
      <c r="A108" s="244" t="s">
        <v>39</v>
      </c>
      <c r="B108" s="354" t="s">
        <v>60</v>
      </c>
      <c r="C108" s="354"/>
      <c r="D108" s="9" t="s">
        <v>12</v>
      </c>
      <c r="E108" s="10">
        <v>110.9</v>
      </c>
      <c r="F108" s="10">
        <v>109.12</v>
      </c>
      <c r="G108" s="10">
        <v>112.92</v>
      </c>
      <c r="H108" s="10">
        <v>112.92</v>
      </c>
      <c r="I108" s="10">
        <v>116.88</v>
      </c>
      <c r="J108" s="11">
        <v>120.97</v>
      </c>
      <c r="K108" s="12">
        <v>125.2</v>
      </c>
    </row>
    <row r="109" spans="1:11" ht="40.5" customHeight="1" x14ac:dyDescent="0.3">
      <c r="A109" s="244" t="s">
        <v>40</v>
      </c>
      <c r="B109" s="355" t="s">
        <v>102</v>
      </c>
      <c r="C109" s="355"/>
      <c r="D109" s="9" t="s">
        <v>12</v>
      </c>
      <c r="E109" s="10"/>
      <c r="F109" s="10"/>
      <c r="G109" s="10"/>
      <c r="H109" s="10"/>
      <c r="I109" s="10"/>
      <c r="J109" s="11"/>
      <c r="K109" s="12"/>
    </row>
    <row r="110" spans="1:11" ht="37.5" customHeight="1" x14ac:dyDescent="0.3">
      <c r="A110" s="244" t="s">
        <v>41</v>
      </c>
      <c r="B110" s="356" t="s">
        <v>13</v>
      </c>
      <c r="C110" s="356"/>
      <c r="D110" s="9" t="s">
        <v>14</v>
      </c>
      <c r="E110" s="10">
        <v>24</v>
      </c>
      <c r="F110" s="10">
        <v>24</v>
      </c>
      <c r="G110" s="10">
        <v>24</v>
      </c>
      <c r="H110" s="10">
        <v>24</v>
      </c>
      <c r="I110" s="10">
        <v>24</v>
      </c>
      <c r="J110" s="10">
        <v>24</v>
      </c>
      <c r="K110" s="10">
        <v>24</v>
      </c>
    </row>
    <row r="111" spans="1:11" ht="37.5" x14ac:dyDescent="0.3">
      <c r="A111" s="349" t="s">
        <v>42</v>
      </c>
      <c r="B111" s="356" t="s">
        <v>171</v>
      </c>
      <c r="C111" s="356"/>
      <c r="D111" s="9" t="s">
        <v>56</v>
      </c>
      <c r="E111" s="10"/>
      <c r="F111" s="10"/>
      <c r="G111" s="10"/>
      <c r="H111" s="10"/>
      <c r="I111" s="10"/>
      <c r="J111" s="11"/>
      <c r="K111" s="12"/>
    </row>
    <row r="112" spans="1:11" ht="15.75" customHeight="1" x14ac:dyDescent="0.3">
      <c r="A112" s="349"/>
      <c r="B112" s="357" t="s">
        <v>273</v>
      </c>
      <c r="C112" s="357"/>
      <c r="D112" s="9" t="s">
        <v>276</v>
      </c>
      <c r="E112" s="297">
        <v>18051</v>
      </c>
      <c r="F112" s="297">
        <v>19201</v>
      </c>
      <c r="G112" s="297">
        <v>10231</v>
      </c>
      <c r="H112" s="297">
        <v>19201</v>
      </c>
      <c r="I112" s="297">
        <v>19873</v>
      </c>
      <c r="J112" s="298">
        <v>20568.55</v>
      </c>
      <c r="K112" s="299">
        <v>21288.44</v>
      </c>
    </row>
    <row r="113" spans="1:11" ht="18.75" x14ac:dyDescent="0.3">
      <c r="A113" s="349"/>
      <c r="B113" s="357" t="s">
        <v>274</v>
      </c>
      <c r="C113" s="357"/>
      <c r="D113" s="258" t="s">
        <v>277</v>
      </c>
      <c r="E113" s="335">
        <v>315532</v>
      </c>
      <c r="F113" s="335">
        <v>320835</v>
      </c>
      <c r="G113" s="335">
        <v>160075</v>
      </c>
      <c r="H113" s="335">
        <v>320836</v>
      </c>
      <c r="I113" s="335">
        <v>33064.22</v>
      </c>
      <c r="J113" s="298">
        <v>34221.46</v>
      </c>
      <c r="K113" s="299">
        <v>35419.21</v>
      </c>
    </row>
    <row r="114" spans="1:11" ht="18.75" x14ac:dyDescent="0.3">
      <c r="A114" s="349"/>
      <c r="B114" s="351" t="s">
        <v>275</v>
      </c>
      <c r="C114" s="351"/>
      <c r="D114" s="258" t="s">
        <v>277</v>
      </c>
      <c r="E114" s="335">
        <v>126488</v>
      </c>
      <c r="F114" s="335">
        <v>129125</v>
      </c>
      <c r="G114" s="335">
        <v>100088</v>
      </c>
      <c r="H114" s="335">
        <v>129126</v>
      </c>
      <c r="I114" s="335">
        <v>133644.37</v>
      </c>
      <c r="J114" s="298">
        <v>138321.95000000001</v>
      </c>
      <c r="K114" s="299">
        <v>143163.21</v>
      </c>
    </row>
    <row r="115" spans="1:11" ht="18.75" x14ac:dyDescent="0.3">
      <c r="A115" s="349"/>
      <c r="B115" s="351" t="s">
        <v>15</v>
      </c>
      <c r="C115" s="351"/>
      <c r="D115" s="18"/>
      <c r="E115" s="18"/>
      <c r="F115" s="18"/>
      <c r="G115" s="18"/>
      <c r="H115" s="18"/>
      <c r="I115" s="18"/>
      <c r="J115" s="11"/>
      <c r="K115" s="12"/>
    </row>
    <row r="116" spans="1:11" ht="16.5" customHeight="1" x14ac:dyDescent="0.3">
      <c r="A116" s="349"/>
      <c r="B116" s="357" t="s">
        <v>15</v>
      </c>
      <c r="C116" s="357"/>
      <c r="D116" s="11"/>
      <c r="E116" s="11"/>
      <c r="F116" s="11"/>
      <c r="G116" s="11"/>
      <c r="H116" s="11"/>
      <c r="I116" s="11"/>
      <c r="J116" s="11"/>
      <c r="K116" s="12"/>
    </row>
    <row r="117" spans="1:11" ht="12.75" customHeight="1" x14ac:dyDescent="0.3">
      <c r="A117" s="349"/>
      <c r="B117" s="357" t="s">
        <v>15</v>
      </c>
      <c r="C117" s="357"/>
      <c r="D117" s="242"/>
      <c r="E117" s="10"/>
      <c r="F117" s="10"/>
      <c r="G117" s="10"/>
      <c r="H117" s="10"/>
      <c r="I117" s="10"/>
      <c r="J117" s="11"/>
      <c r="K117" s="12"/>
    </row>
    <row r="118" spans="1:11" ht="18.75" x14ac:dyDescent="0.3">
      <c r="A118" s="349" t="s">
        <v>97</v>
      </c>
      <c r="B118" s="351" t="s">
        <v>43</v>
      </c>
      <c r="C118" s="351"/>
      <c r="D118" s="9" t="s">
        <v>12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</row>
    <row r="119" spans="1:11" ht="18.75" x14ac:dyDescent="0.3">
      <c r="A119" s="349"/>
      <c r="B119" s="352" t="s">
        <v>44</v>
      </c>
      <c r="C119" s="352"/>
      <c r="D119" s="19"/>
      <c r="E119" s="20"/>
      <c r="F119" s="20"/>
      <c r="G119" s="20"/>
      <c r="H119" s="20"/>
      <c r="I119" s="20"/>
      <c r="J119" s="21"/>
      <c r="K119" s="22"/>
    </row>
    <row r="120" spans="1:11" ht="18.75" x14ac:dyDescent="0.3">
      <c r="A120" s="349"/>
      <c r="B120" s="352" t="s">
        <v>45</v>
      </c>
      <c r="C120" s="352"/>
      <c r="D120" s="9" t="s">
        <v>12</v>
      </c>
      <c r="E120" s="20"/>
      <c r="F120" s="20"/>
      <c r="G120" s="20"/>
      <c r="H120" s="20"/>
      <c r="I120" s="20"/>
      <c r="J120" s="21"/>
      <c r="K120" s="22"/>
    </row>
    <row r="121" spans="1:11" ht="16.5" customHeight="1" x14ac:dyDescent="0.3">
      <c r="A121" s="349"/>
      <c r="B121" s="352" t="s">
        <v>46</v>
      </c>
      <c r="C121" s="352"/>
      <c r="D121" s="9" t="s">
        <v>12</v>
      </c>
      <c r="E121" s="21"/>
      <c r="F121" s="21"/>
      <c r="G121" s="21"/>
      <c r="H121" s="21"/>
      <c r="I121" s="21"/>
      <c r="J121" s="21"/>
      <c r="K121" s="22"/>
    </row>
    <row r="122" spans="1:11" ht="19.5" thickBot="1" x14ac:dyDescent="0.35">
      <c r="A122" s="350"/>
      <c r="B122" s="353" t="s">
        <v>51</v>
      </c>
      <c r="C122" s="353"/>
      <c r="D122" s="40" t="s">
        <v>12</v>
      </c>
      <c r="E122" s="23"/>
      <c r="F122" s="23"/>
      <c r="G122" s="23"/>
      <c r="H122" s="23"/>
      <c r="I122" s="23"/>
      <c r="J122" s="23"/>
      <c r="K122" s="24"/>
    </row>
    <row r="123" spans="1:11" x14ac:dyDescent="0.2">
      <c r="A123" s="204"/>
      <c r="B123" s="204"/>
      <c r="C123" s="205"/>
      <c r="D123" s="206"/>
      <c r="E123" s="207"/>
      <c r="F123" s="207"/>
      <c r="G123" s="207"/>
      <c r="H123" s="207"/>
      <c r="I123" s="207"/>
      <c r="J123" s="207"/>
      <c r="K123" s="207"/>
    </row>
    <row r="124" spans="1:11" x14ac:dyDescent="0.2">
      <c r="C124" s="344" t="s">
        <v>357</v>
      </c>
      <c r="D124" s="344"/>
      <c r="E124" s="344"/>
      <c r="F124" s="344"/>
      <c r="G124" s="344"/>
      <c r="H124" s="344"/>
      <c r="I124" s="344"/>
    </row>
    <row r="125" spans="1:11" x14ac:dyDescent="0.2">
      <c r="C125" s="312"/>
      <c r="D125" s="312"/>
      <c r="E125" s="312"/>
      <c r="F125" s="312"/>
      <c r="G125" s="312"/>
      <c r="H125" s="312"/>
      <c r="I125" s="312"/>
    </row>
    <row r="126" spans="1:11" ht="18.75" x14ac:dyDescent="0.3">
      <c r="C126" s="345" t="s">
        <v>358</v>
      </c>
      <c r="D126" s="345"/>
      <c r="E126" s="190" t="s">
        <v>53</v>
      </c>
      <c r="F126" s="322" t="s">
        <v>359</v>
      </c>
      <c r="H126" s="346"/>
      <c r="I126" s="346"/>
      <c r="J126" s="346"/>
      <c r="K126" s="208"/>
    </row>
    <row r="127" spans="1:11" x14ac:dyDescent="0.2">
      <c r="C127" s="246"/>
      <c r="D127" s="246"/>
      <c r="E127" s="190"/>
      <c r="H127" s="243"/>
      <c r="I127" s="243"/>
      <c r="J127" s="243"/>
      <c r="K127" s="243"/>
    </row>
    <row r="128" spans="1:11" ht="15.75" x14ac:dyDescent="0.25">
      <c r="A128" s="347" t="s">
        <v>54</v>
      </c>
      <c r="B128" s="347"/>
      <c r="C128" s="347"/>
      <c r="D128" s="347"/>
      <c r="E128" s="347"/>
      <c r="F128" s="347"/>
      <c r="G128" s="347"/>
      <c r="H128" s="347"/>
      <c r="I128" s="347"/>
      <c r="J128" s="347"/>
      <c r="K128" s="347"/>
    </row>
    <row r="129" spans="1:14" ht="18.75" customHeight="1" x14ac:dyDescent="0.25">
      <c r="A129" s="348" t="s">
        <v>167</v>
      </c>
      <c r="B129" s="348"/>
      <c r="C129" s="348"/>
      <c r="D129" s="348"/>
      <c r="E129" s="348"/>
      <c r="F129" s="348"/>
      <c r="G129" s="348"/>
      <c r="H129" s="348"/>
      <c r="I129" s="348"/>
      <c r="J129" s="348"/>
      <c r="K129" s="348"/>
    </row>
    <row r="130" spans="1:14" ht="18.75" customHeight="1" x14ac:dyDescent="0.25">
      <c r="A130" s="343" t="s">
        <v>104</v>
      </c>
      <c r="B130" s="343"/>
      <c r="C130" s="343"/>
      <c r="D130" s="343"/>
      <c r="E130" s="343"/>
      <c r="F130" s="343"/>
      <c r="G130" s="343"/>
      <c r="H130" s="343"/>
      <c r="I130" s="343"/>
      <c r="J130" s="343"/>
      <c r="K130" s="343"/>
    </row>
    <row r="131" spans="1:14" s="192" customFormat="1" x14ac:dyDescent="0.2">
      <c r="A131" s="191"/>
      <c r="B131" s="191"/>
      <c r="C131" s="191"/>
      <c r="D131" s="191"/>
      <c r="E131" s="191"/>
      <c r="F131" s="191"/>
      <c r="G131" s="191"/>
      <c r="H131" s="191"/>
      <c r="I131" s="395" t="s">
        <v>18</v>
      </c>
      <c r="J131" s="395"/>
      <c r="K131" s="395"/>
    </row>
    <row r="132" spans="1:14" s="192" customFormat="1" ht="18.75" x14ac:dyDescent="0.3">
      <c r="A132" s="396" t="s">
        <v>0</v>
      </c>
      <c r="B132" s="396"/>
      <c r="C132" s="396"/>
      <c r="D132" s="396"/>
      <c r="E132" s="396"/>
      <c r="F132" s="396"/>
      <c r="G132" s="396"/>
      <c r="H132" s="396"/>
      <c r="I132" s="396"/>
      <c r="J132" s="396"/>
      <c r="K132" s="396"/>
      <c r="L132" s="193"/>
      <c r="M132" s="193"/>
      <c r="N132" s="193"/>
    </row>
    <row r="133" spans="1:14" s="192" customFormat="1" ht="18.75" x14ac:dyDescent="0.3">
      <c r="A133" s="396" t="s">
        <v>235</v>
      </c>
      <c r="B133" s="396"/>
      <c r="C133" s="396"/>
      <c r="D133" s="396"/>
      <c r="E133" s="396"/>
      <c r="F133" s="396"/>
      <c r="G133" s="396"/>
      <c r="H133" s="396"/>
      <c r="I133" s="396"/>
      <c r="J133" s="396"/>
      <c r="K133" s="396"/>
      <c r="L133" s="193"/>
      <c r="M133" s="193"/>
      <c r="N133" s="193"/>
    </row>
    <row r="134" spans="1:14" s="192" customFormat="1" ht="15" customHeight="1" x14ac:dyDescent="0.2">
      <c r="A134" s="397" t="s">
        <v>278</v>
      </c>
      <c r="B134" s="397"/>
      <c r="C134" s="397"/>
      <c r="D134" s="397"/>
      <c r="E134" s="397"/>
      <c r="F134" s="397"/>
      <c r="G134" s="397"/>
      <c r="H134" s="397"/>
      <c r="I134" s="397"/>
      <c r="J134" s="397"/>
      <c r="K134" s="397"/>
      <c r="L134" s="194"/>
      <c r="M134" s="194"/>
      <c r="N134" s="194"/>
    </row>
    <row r="135" spans="1:14" s="192" customFormat="1" x14ac:dyDescent="0.2">
      <c r="A135" s="387" t="s">
        <v>1</v>
      </c>
      <c r="B135" s="387"/>
      <c r="C135" s="387"/>
      <c r="D135" s="387"/>
      <c r="E135" s="387"/>
      <c r="F135" s="387"/>
      <c r="G135" s="387"/>
      <c r="H135" s="387"/>
      <c r="I135" s="387"/>
      <c r="J135" s="387"/>
      <c r="K135" s="387"/>
    </row>
    <row r="136" spans="1:14" s="192" customFormat="1" ht="15.95" customHeight="1" x14ac:dyDescent="0.25">
      <c r="A136" s="388" t="s">
        <v>62</v>
      </c>
      <c r="B136" s="389"/>
      <c r="C136" s="389"/>
      <c r="D136" s="390" t="s">
        <v>164</v>
      </c>
      <c r="E136" s="391"/>
      <c r="F136" s="391"/>
      <c r="G136" s="391"/>
      <c r="H136" s="391"/>
      <c r="I136" s="391"/>
      <c r="J136" s="391"/>
      <c r="K136" s="392"/>
    </row>
    <row r="137" spans="1:14" s="192" customFormat="1" ht="15.95" customHeight="1" x14ac:dyDescent="0.25">
      <c r="A137" s="393" t="s">
        <v>20</v>
      </c>
      <c r="B137" s="394"/>
      <c r="C137" s="394"/>
      <c r="D137" s="380" t="s">
        <v>279</v>
      </c>
      <c r="E137" s="381"/>
      <c r="F137" s="381"/>
      <c r="G137" s="381"/>
      <c r="H137" s="381"/>
      <c r="I137" s="381"/>
      <c r="J137" s="381"/>
      <c r="K137" s="382"/>
    </row>
    <row r="138" spans="1:14" s="192" customFormat="1" ht="15.95" customHeight="1" x14ac:dyDescent="0.25">
      <c r="A138" s="378" t="s">
        <v>22</v>
      </c>
      <c r="B138" s="379"/>
      <c r="C138" s="379"/>
      <c r="D138" s="380" t="s">
        <v>280</v>
      </c>
      <c r="E138" s="381"/>
      <c r="F138" s="381"/>
      <c r="G138" s="381"/>
      <c r="H138" s="381"/>
      <c r="I138" s="381"/>
      <c r="J138" s="381"/>
      <c r="K138" s="382"/>
    </row>
    <row r="139" spans="1:14" s="192" customFormat="1" ht="15.95" customHeight="1" x14ac:dyDescent="0.2">
      <c r="A139" s="378" t="s">
        <v>24</v>
      </c>
      <c r="B139" s="379"/>
      <c r="C139" s="379"/>
      <c r="D139" s="383"/>
      <c r="E139" s="384"/>
      <c r="F139" s="384"/>
      <c r="G139" s="384"/>
      <c r="H139" s="384"/>
      <c r="I139" s="384"/>
      <c r="J139" s="384"/>
      <c r="K139" s="385"/>
    </row>
    <row r="140" spans="1:14" s="192" customFormat="1" ht="15.95" customHeight="1" x14ac:dyDescent="0.2">
      <c r="A140" s="383" t="s">
        <v>25</v>
      </c>
      <c r="B140" s="384"/>
      <c r="C140" s="384"/>
      <c r="D140" s="386"/>
      <c r="E140" s="386"/>
      <c r="F140" s="386"/>
      <c r="G140" s="386"/>
      <c r="H140" s="386"/>
      <c r="I140" s="386"/>
      <c r="J140" s="386"/>
      <c r="K140" s="386"/>
    </row>
    <row r="141" spans="1:14" s="192" customFormat="1" ht="12.75" customHeight="1" thickBot="1" x14ac:dyDescent="0.25">
      <c r="A141" s="195"/>
      <c r="B141" s="191"/>
      <c r="C141" s="195"/>
      <c r="D141" s="196"/>
      <c r="E141" s="197"/>
      <c r="F141" s="197"/>
      <c r="G141" s="198"/>
      <c r="H141" s="198"/>
      <c r="I141" s="197"/>
      <c r="J141" s="197"/>
      <c r="K141" s="197"/>
    </row>
    <row r="142" spans="1:14" ht="13.5" customHeight="1" thickBot="1" x14ac:dyDescent="0.25">
      <c r="A142" s="364" t="s">
        <v>4</v>
      </c>
      <c r="B142" s="369" t="s">
        <v>5</v>
      </c>
      <c r="C142" s="370"/>
      <c r="D142" s="375" t="s">
        <v>6</v>
      </c>
      <c r="E142" s="376" t="s">
        <v>19</v>
      </c>
      <c r="F142" s="377"/>
      <c r="G142" s="376">
        <v>2022</v>
      </c>
      <c r="H142" s="377"/>
      <c r="I142" s="362" t="s">
        <v>7</v>
      </c>
      <c r="J142" s="363"/>
      <c r="K142" s="363"/>
    </row>
    <row r="143" spans="1:14" ht="13.5" customHeight="1" thickBot="1" x14ac:dyDescent="0.25">
      <c r="A143" s="368"/>
      <c r="B143" s="371"/>
      <c r="C143" s="372"/>
      <c r="D143" s="375"/>
      <c r="E143" s="364">
        <v>2020</v>
      </c>
      <c r="F143" s="364">
        <v>2021</v>
      </c>
      <c r="G143" s="364" t="s">
        <v>153</v>
      </c>
      <c r="H143" s="366" t="s">
        <v>68</v>
      </c>
      <c r="I143" s="364">
        <v>2023</v>
      </c>
      <c r="J143" s="364">
        <v>2024</v>
      </c>
      <c r="K143" s="364">
        <v>2025</v>
      </c>
    </row>
    <row r="144" spans="1:14" ht="30.75" customHeight="1" thickBot="1" x14ac:dyDescent="0.25">
      <c r="A144" s="365"/>
      <c r="B144" s="373"/>
      <c r="C144" s="374"/>
      <c r="D144" s="375"/>
      <c r="E144" s="365"/>
      <c r="F144" s="365"/>
      <c r="G144" s="365"/>
      <c r="H144" s="367"/>
      <c r="I144" s="365"/>
      <c r="J144" s="365"/>
      <c r="K144" s="365"/>
    </row>
    <row r="145" spans="1:13" ht="36.75" customHeight="1" x14ac:dyDescent="0.3">
      <c r="A145" s="47" t="s">
        <v>2</v>
      </c>
      <c r="B145" s="358" t="s">
        <v>160</v>
      </c>
      <c r="C145" s="358"/>
      <c r="D145" s="8" t="s">
        <v>12</v>
      </c>
      <c r="E145" s="199">
        <v>91</v>
      </c>
      <c r="F145" s="200">
        <f>F146</f>
        <v>111.053</v>
      </c>
      <c r="G145" s="200">
        <f t="shared" ref="G145:K145" si="15">G146</f>
        <v>52.695999999999998</v>
      </c>
      <c r="H145" s="200">
        <f t="shared" si="15"/>
        <v>111.3</v>
      </c>
      <c r="I145" s="200">
        <f t="shared" si="15"/>
        <v>117.64590121559181</v>
      </c>
      <c r="J145" s="200">
        <f t="shared" si="15"/>
        <v>127.92531150841086</v>
      </c>
      <c r="K145" s="200">
        <f t="shared" si="15"/>
        <v>133.7676114468436</v>
      </c>
    </row>
    <row r="146" spans="1:13" ht="76.5" customHeight="1" x14ac:dyDescent="0.3">
      <c r="A146" s="124" t="s">
        <v>3</v>
      </c>
      <c r="B146" s="359" t="s">
        <v>206</v>
      </c>
      <c r="C146" s="360"/>
      <c r="D146" s="125" t="s">
        <v>12</v>
      </c>
      <c r="E146" s="201">
        <v>91</v>
      </c>
      <c r="F146" s="202">
        <f>F149+F150+F151</f>
        <v>111.053</v>
      </c>
      <c r="G146" s="202">
        <f t="shared" ref="G146:K146" si="16">G149+G150+G151</f>
        <v>52.695999999999998</v>
      </c>
      <c r="H146" s="202">
        <f t="shared" si="16"/>
        <v>111.3</v>
      </c>
      <c r="I146" s="202">
        <f t="shared" si="16"/>
        <v>117.64590121559181</v>
      </c>
      <c r="J146" s="202">
        <f t="shared" si="16"/>
        <v>127.92531150841086</v>
      </c>
      <c r="K146" s="202">
        <f t="shared" si="16"/>
        <v>133.7676114468436</v>
      </c>
    </row>
    <row r="147" spans="1:13" ht="18.75" x14ac:dyDescent="0.3">
      <c r="A147" s="361" t="s">
        <v>163</v>
      </c>
      <c r="B147" s="357" t="s">
        <v>162</v>
      </c>
      <c r="C147" s="357"/>
      <c r="D147" s="9" t="s">
        <v>12</v>
      </c>
      <c r="E147" s="10"/>
      <c r="F147" s="10"/>
      <c r="G147" s="10"/>
      <c r="H147" s="10"/>
      <c r="I147" s="10"/>
      <c r="J147" s="11"/>
      <c r="K147" s="12"/>
    </row>
    <row r="148" spans="1:13" ht="40.5" customHeight="1" x14ac:dyDescent="0.3">
      <c r="A148" s="361"/>
      <c r="B148" s="129" t="s">
        <v>161</v>
      </c>
      <c r="C148" s="13" t="s">
        <v>26</v>
      </c>
      <c r="D148" s="9"/>
      <c r="E148" s="10"/>
      <c r="F148" s="10"/>
      <c r="G148" s="10"/>
      <c r="H148" s="10"/>
      <c r="I148" s="10"/>
      <c r="J148" s="11"/>
      <c r="K148" s="12"/>
    </row>
    <row r="149" spans="1:13" ht="37.5" x14ac:dyDescent="0.3">
      <c r="A149" s="361"/>
      <c r="B149" s="49" t="s">
        <v>281</v>
      </c>
      <c r="C149" s="14" t="s">
        <v>285</v>
      </c>
      <c r="D149" s="9" t="s">
        <v>12</v>
      </c>
      <c r="E149" s="10">
        <v>85</v>
      </c>
      <c r="F149" s="275">
        <v>98.911000000000001</v>
      </c>
      <c r="G149" s="10">
        <v>49.881</v>
      </c>
      <c r="H149" s="10">
        <v>99.1</v>
      </c>
      <c r="I149" s="275">
        <f>H149*I154*I156/10000</f>
        <v>103.94701564926943</v>
      </c>
      <c r="J149" s="275">
        <f t="shared" ref="J149:K149" si="17">I149*J154*J156/10000</f>
        <v>112.36046084614379</v>
      </c>
      <c r="K149" s="275">
        <f t="shared" si="17"/>
        <v>117.65755072627815</v>
      </c>
    </row>
    <row r="150" spans="1:13" ht="37.5" x14ac:dyDescent="0.3">
      <c r="A150" s="361"/>
      <c r="B150" s="49" t="s">
        <v>282</v>
      </c>
      <c r="C150" s="14" t="s">
        <v>284</v>
      </c>
      <c r="D150" s="9" t="s">
        <v>12</v>
      </c>
      <c r="E150" s="10">
        <v>5</v>
      </c>
      <c r="F150" s="275">
        <v>10.141999999999999</v>
      </c>
      <c r="G150" s="10">
        <v>1.8149999999999999</v>
      </c>
      <c r="H150" s="10">
        <v>10.199999999999999</v>
      </c>
      <c r="I150" s="275">
        <f>H150*I154*I156/10000</f>
        <v>10.698885566322382</v>
      </c>
      <c r="J150" s="275">
        <f t="shared" ref="J150:K150" si="18">I150*J154*J156/10000</f>
        <v>11.564850662267068</v>
      </c>
      <c r="K150" s="275">
        <f t="shared" si="18"/>
        <v>12.110060720565459</v>
      </c>
    </row>
    <row r="151" spans="1:13" ht="18.75" x14ac:dyDescent="0.3">
      <c r="A151" s="361"/>
      <c r="B151" s="49" t="s">
        <v>283</v>
      </c>
      <c r="C151" s="14" t="s">
        <v>286</v>
      </c>
      <c r="D151" s="9" t="s">
        <v>12</v>
      </c>
      <c r="E151" s="10">
        <v>1</v>
      </c>
      <c r="F151" s="10">
        <v>2</v>
      </c>
      <c r="G151" s="10">
        <v>1</v>
      </c>
      <c r="H151" s="10">
        <v>2</v>
      </c>
      <c r="I151" s="10">
        <v>3</v>
      </c>
      <c r="J151" s="11">
        <v>4</v>
      </c>
      <c r="K151" s="12">
        <v>4</v>
      </c>
    </row>
    <row r="152" spans="1:13" ht="18.75" x14ac:dyDescent="0.3">
      <c r="A152" s="361"/>
      <c r="B152" s="49"/>
      <c r="C152" s="14" t="s">
        <v>17</v>
      </c>
      <c r="D152" s="9" t="s">
        <v>12</v>
      </c>
      <c r="E152" s="10"/>
      <c r="F152" s="10"/>
      <c r="G152" s="10"/>
      <c r="H152" s="10"/>
      <c r="I152" s="10"/>
      <c r="J152" s="11"/>
      <c r="K152" s="12"/>
    </row>
    <row r="153" spans="1:13" ht="63" customHeight="1" x14ac:dyDescent="0.3">
      <c r="A153" s="244" t="s">
        <v>27</v>
      </c>
      <c r="B153" s="356" t="s">
        <v>165</v>
      </c>
      <c r="C153" s="356"/>
      <c r="D153" s="9" t="s">
        <v>12</v>
      </c>
      <c r="E153" s="10">
        <v>91</v>
      </c>
      <c r="F153" s="291">
        <f>F146</f>
        <v>111.053</v>
      </c>
      <c r="G153" s="291">
        <f t="shared" ref="G153:K153" si="19">G146</f>
        <v>52.695999999999998</v>
      </c>
      <c r="H153" s="291">
        <f t="shared" si="19"/>
        <v>111.3</v>
      </c>
      <c r="I153" s="291">
        <f t="shared" si="19"/>
        <v>117.64590121559181</v>
      </c>
      <c r="J153" s="291">
        <f t="shared" si="19"/>
        <v>127.92531150841086</v>
      </c>
      <c r="K153" s="291">
        <f t="shared" si="19"/>
        <v>133.7676114468436</v>
      </c>
    </row>
    <row r="154" spans="1:13" ht="38.25" customHeight="1" x14ac:dyDescent="0.3">
      <c r="A154" s="244" t="s">
        <v>29</v>
      </c>
      <c r="B154" s="356" t="s">
        <v>220</v>
      </c>
      <c r="C154" s="356"/>
      <c r="D154" s="15" t="s">
        <v>55</v>
      </c>
      <c r="E154" s="10">
        <v>100</v>
      </c>
      <c r="F154" s="275">
        <f>'расчет темпов по предприятиям'!L98</f>
        <v>141.53612360935409</v>
      </c>
      <c r="G154" s="275">
        <f>'расчет темпов по предприятиям'!L138</f>
        <v>137.55101618848622</v>
      </c>
      <c r="H154" s="275">
        <f>'расчет темпов по предприятиям'!F118</f>
        <v>103.13857060013514</v>
      </c>
      <c r="I154" s="275">
        <f>'расчет темпов по предприятиям'!I118</f>
        <v>101.2461727451206</v>
      </c>
      <c r="J154" s="276">
        <f>'расчет темпов по предприятиям'!L118</f>
        <v>103.8366712266703</v>
      </c>
      <c r="K154" s="277">
        <f>'расчет темпов по предприятиям'!F138</f>
        <v>100.30112241349789</v>
      </c>
      <c r="L154" s="248"/>
    </row>
    <row r="155" spans="1:13" ht="36.75" customHeight="1" x14ac:dyDescent="0.2">
      <c r="A155" s="244" t="s">
        <v>31</v>
      </c>
      <c r="B155" s="356" t="s">
        <v>61</v>
      </c>
      <c r="C155" s="356"/>
      <c r="D155" s="15" t="s">
        <v>55</v>
      </c>
      <c r="E155" s="15">
        <v>101</v>
      </c>
      <c r="F155" s="15"/>
      <c r="G155" s="15"/>
      <c r="H155" s="15"/>
      <c r="I155" s="15" t="s">
        <v>28</v>
      </c>
      <c r="J155" s="15" t="s">
        <v>28</v>
      </c>
      <c r="K155" s="16" t="s">
        <v>28</v>
      </c>
      <c r="M155" s="248"/>
    </row>
    <row r="156" spans="1:13" ht="18.75" x14ac:dyDescent="0.2">
      <c r="A156" s="244" t="s">
        <v>32</v>
      </c>
      <c r="B156" s="356" t="s">
        <v>30</v>
      </c>
      <c r="C156" s="356"/>
      <c r="D156" s="15" t="s">
        <v>55</v>
      </c>
      <c r="E156" s="15" t="s">
        <v>28</v>
      </c>
      <c r="F156" s="15" t="s">
        <v>28</v>
      </c>
      <c r="G156" s="15" t="s">
        <v>28</v>
      </c>
      <c r="H156" s="15" t="s">
        <v>28</v>
      </c>
      <c r="I156" s="15">
        <v>103.6</v>
      </c>
      <c r="J156" s="15">
        <v>104.1</v>
      </c>
      <c r="K156" s="17">
        <v>104.4</v>
      </c>
      <c r="M156" s="248"/>
    </row>
    <row r="157" spans="1:13" ht="18.75" x14ac:dyDescent="0.3">
      <c r="A157" s="244" t="s">
        <v>33</v>
      </c>
      <c r="B157" s="356" t="s">
        <v>67</v>
      </c>
      <c r="C157" s="356"/>
      <c r="D157" s="9" t="s">
        <v>9</v>
      </c>
      <c r="E157" s="10">
        <v>125</v>
      </c>
      <c r="F157" s="10">
        <v>125</v>
      </c>
      <c r="G157" s="10">
        <v>124</v>
      </c>
      <c r="H157" s="10">
        <v>125</v>
      </c>
      <c r="I157" s="10">
        <v>125</v>
      </c>
      <c r="J157" s="11">
        <v>125</v>
      </c>
      <c r="K157" s="12">
        <v>125</v>
      </c>
    </row>
    <row r="158" spans="1:13" ht="18.75" x14ac:dyDescent="0.3">
      <c r="A158" s="244" t="s">
        <v>34</v>
      </c>
      <c r="B158" s="356" t="s">
        <v>10</v>
      </c>
      <c r="C158" s="356"/>
      <c r="D158" s="9" t="s">
        <v>11</v>
      </c>
      <c r="E158" s="10">
        <v>15000</v>
      </c>
      <c r="F158" s="10">
        <v>16522</v>
      </c>
      <c r="G158" s="10">
        <v>16997</v>
      </c>
      <c r="H158" s="10">
        <v>17227</v>
      </c>
      <c r="I158" s="275">
        <f>H158*112%</f>
        <v>19294.240000000002</v>
      </c>
      <c r="J158" s="276">
        <f>I158*111.8%</f>
        <v>21570.960319999998</v>
      </c>
      <c r="K158" s="277">
        <f>J158*111.5%</f>
        <v>24051.620756799999</v>
      </c>
    </row>
    <row r="159" spans="1:13" ht="40.5" customHeight="1" x14ac:dyDescent="0.3">
      <c r="A159" s="349" t="s">
        <v>35</v>
      </c>
      <c r="B159" s="356" t="s">
        <v>166</v>
      </c>
      <c r="C159" s="356"/>
      <c r="D159" s="9" t="s">
        <v>12</v>
      </c>
      <c r="E159" s="10">
        <v>110</v>
      </c>
      <c r="F159" s="275">
        <f>SUM(F161:F166)</f>
        <v>118.71599999999999</v>
      </c>
      <c r="G159" s="275">
        <f t="shared" ref="G159:K159" si="20">SUM(G161:G166)</f>
        <v>43.37</v>
      </c>
      <c r="H159" s="275">
        <f t="shared" si="20"/>
        <v>126.57599999999999</v>
      </c>
      <c r="I159" s="275">
        <f t="shared" si="20"/>
        <v>139.1773</v>
      </c>
      <c r="J159" s="275">
        <f t="shared" si="20"/>
        <v>148.19244047999999</v>
      </c>
      <c r="K159" s="275">
        <f t="shared" si="20"/>
        <v>155.11343113520002</v>
      </c>
    </row>
    <row r="160" spans="1:13" ht="18.75" x14ac:dyDescent="0.3">
      <c r="A160" s="349"/>
      <c r="B160" s="356" t="s">
        <v>36</v>
      </c>
      <c r="C160" s="356"/>
      <c r="D160" s="9"/>
      <c r="E160" s="10"/>
      <c r="F160" s="10"/>
      <c r="G160" s="10"/>
      <c r="H160" s="10"/>
      <c r="I160" s="10"/>
      <c r="J160" s="11"/>
      <c r="K160" s="12"/>
    </row>
    <row r="161" spans="1:11" ht="18.75" x14ac:dyDescent="0.3">
      <c r="A161" s="244" t="s">
        <v>169</v>
      </c>
      <c r="B161" s="356" t="s">
        <v>37</v>
      </c>
      <c r="C161" s="356"/>
      <c r="D161" s="9" t="s">
        <v>8</v>
      </c>
      <c r="E161" s="10">
        <v>50</v>
      </c>
      <c r="F161" s="275">
        <v>67</v>
      </c>
      <c r="G161" s="275">
        <v>20</v>
      </c>
      <c r="H161" s="275">
        <v>70</v>
      </c>
      <c r="I161" s="275">
        <v>78</v>
      </c>
      <c r="J161" s="275">
        <v>82</v>
      </c>
      <c r="K161" s="275">
        <v>84</v>
      </c>
    </row>
    <row r="162" spans="1:11" ht="18.75" x14ac:dyDescent="0.3">
      <c r="A162" s="244" t="s">
        <v>170</v>
      </c>
      <c r="B162" s="356" t="s">
        <v>57</v>
      </c>
      <c r="C162" s="356"/>
      <c r="D162" s="9" t="s">
        <v>12</v>
      </c>
      <c r="E162" s="10">
        <v>25</v>
      </c>
      <c r="F162" s="10">
        <v>24.78</v>
      </c>
      <c r="G162" s="10">
        <v>12.65</v>
      </c>
      <c r="H162" s="10">
        <v>25.84</v>
      </c>
      <c r="I162" s="272">
        <v>28.941299999999998</v>
      </c>
      <c r="J162" s="290">
        <f>J158*J157*12/1000000</f>
        <v>32.356440479999996</v>
      </c>
      <c r="K162" s="290">
        <f>K158*K157*12/1000000</f>
        <v>36.077431135200001</v>
      </c>
    </row>
    <row r="163" spans="1:11" ht="18.75" x14ac:dyDescent="0.3">
      <c r="A163" s="244" t="s">
        <v>93</v>
      </c>
      <c r="B163" s="356" t="s">
        <v>168</v>
      </c>
      <c r="C163" s="356"/>
      <c r="D163" s="9" t="s">
        <v>12</v>
      </c>
      <c r="E163" s="10">
        <v>8.1999999999999993</v>
      </c>
      <c r="F163" s="10">
        <v>8.3000000000000007</v>
      </c>
      <c r="G163" s="10">
        <v>3.9</v>
      </c>
      <c r="H163" s="10">
        <v>8.6</v>
      </c>
      <c r="I163" s="10">
        <v>8.8000000000000007</v>
      </c>
      <c r="J163" s="11">
        <v>9</v>
      </c>
      <c r="K163" s="12">
        <v>9.6</v>
      </c>
    </row>
    <row r="164" spans="1:11" ht="18.75" x14ac:dyDescent="0.3">
      <c r="A164" s="244" t="s">
        <v>94</v>
      </c>
      <c r="B164" s="356" t="s">
        <v>58</v>
      </c>
      <c r="C164" s="356"/>
      <c r="D164" s="9" t="s">
        <v>12</v>
      </c>
      <c r="E164" s="10">
        <v>5.6</v>
      </c>
      <c r="F164" s="10">
        <v>5.6</v>
      </c>
      <c r="G164" s="10">
        <v>3.8</v>
      </c>
      <c r="H164" s="10">
        <v>5.6</v>
      </c>
      <c r="I164" s="10">
        <v>5.6</v>
      </c>
      <c r="J164" s="11">
        <v>5.6</v>
      </c>
      <c r="K164" s="12">
        <v>5.6</v>
      </c>
    </row>
    <row r="165" spans="1:11" ht="18.75" x14ac:dyDescent="0.3">
      <c r="A165" s="244" t="s">
        <v>95</v>
      </c>
      <c r="B165" s="356" t="s">
        <v>110</v>
      </c>
      <c r="C165" s="356"/>
      <c r="D165" s="9" t="s">
        <v>12</v>
      </c>
      <c r="E165" s="10">
        <v>3.5999999999999997E-2</v>
      </c>
      <c r="F165" s="10">
        <v>3.5999999999999997E-2</v>
      </c>
      <c r="G165" s="10">
        <v>0.02</v>
      </c>
      <c r="H165" s="10">
        <v>3.5999999999999997E-2</v>
      </c>
      <c r="I165" s="10">
        <v>3.5999999999999997E-2</v>
      </c>
      <c r="J165" s="11">
        <v>3.5999999999999997E-2</v>
      </c>
      <c r="K165" s="12">
        <v>3.5999999999999997E-2</v>
      </c>
    </row>
    <row r="166" spans="1:11" ht="37.5" customHeight="1" x14ac:dyDescent="0.3">
      <c r="A166" s="244" t="s">
        <v>96</v>
      </c>
      <c r="B166" s="356" t="s">
        <v>92</v>
      </c>
      <c r="C166" s="356"/>
      <c r="D166" s="9" t="s">
        <v>12</v>
      </c>
      <c r="E166" s="10">
        <v>13</v>
      </c>
      <c r="F166" s="10">
        <v>13</v>
      </c>
      <c r="G166" s="10">
        <v>3</v>
      </c>
      <c r="H166" s="10">
        <v>16.5</v>
      </c>
      <c r="I166" s="10">
        <v>17.8</v>
      </c>
      <c r="J166" s="11">
        <v>19.2</v>
      </c>
      <c r="K166" s="12">
        <v>19.8</v>
      </c>
    </row>
    <row r="167" spans="1:11" ht="18.75" x14ac:dyDescent="0.3">
      <c r="A167" s="244" t="s">
        <v>35</v>
      </c>
      <c r="B167" s="356" t="s">
        <v>111</v>
      </c>
      <c r="C167" s="356"/>
      <c r="D167" s="9" t="s">
        <v>12</v>
      </c>
      <c r="E167" s="10">
        <v>2</v>
      </c>
      <c r="F167" s="296">
        <f>'расчет прибыли по предприятиям'!C61</f>
        <v>3</v>
      </c>
      <c r="G167" s="296">
        <f>'расчет прибыли по предприятиям'!D61</f>
        <v>4</v>
      </c>
      <c r="H167" s="296">
        <f>'расчет прибыли по предприятиям'!E61</f>
        <v>4</v>
      </c>
      <c r="I167" s="296">
        <f>'расчет прибыли по предприятиям'!F61</f>
        <v>5</v>
      </c>
      <c r="J167" s="296">
        <f>'расчет прибыли по предприятиям'!G61</f>
        <v>6</v>
      </c>
      <c r="K167" s="296">
        <f>'расчет прибыли по предприятиям'!H61</f>
        <v>7</v>
      </c>
    </row>
    <row r="168" spans="1:11" ht="38.25" customHeight="1" x14ac:dyDescent="0.3">
      <c r="A168" s="244" t="s">
        <v>38</v>
      </c>
      <c r="B168" s="354" t="s">
        <v>59</v>
      </c>
      <c r="C168" s="354"/>
      <c r="D168" s="9" t="s">
        <v>12</v>
      </c>
      <c r="E168" s="10">
        <v>88.9</v>
      </c>
      <c r="F168" s="10">
        <v>89.9</v>
      </c>
      <c r="G168" s="10">
        <v>90</v>
      </c>
      <c r="H168" s="10">
        <v>90</v>
      </c>
      <c r="I168" s="10">
        <v>90.2</v>
      </c>
      <c r="J168" s="11">
        <v>90.5</v>
      </c>
      <c r="K168" s="12">
        <v>90.5</v>
      </c>
    </row>
    <row r="169" spans="1:11" ht="37.5" customHeight="1" x14ac:dyDescent="0.3">
      <c r="A169" s="244" t="s">
        <v>39</v>
      </c>
      <c r="B169" s="354" t="s">
        <v>60</v>
      </c>
      <c r="C169" s="354"/>
      <c r="D169" s="9" t="s">
        <v>12</v>
      </c>
      <c r="E169" s="10">
        <v>40.299999999999997</v>
      </c>
      <c r="F169" s="10">
        <v>40.5</v>
      </c>
      <c r="G169" s="10">
        <v>40.5</v>
      </c>
      <c r="H169" s="10">
        <v>40.700000000000003</v>
      </c>
      <c r="I169" s="10">
        <v>40.700000000000003</v>
      </c>
      <c r="J169" s="11">
        <v>40.799999999999997</v>
      </c>
      <c r="K169" s="12">
        <v>40.799999999999997</v>
      </c>
    </row>
    <row r="170" spans="1:11" ht="40.5" customHeight="1" x14ac:dyDescent="0.3">
      <c r="A170" s="244" t="s">
        <v>40</v>
      </c>
      <c r="B170" s="355" t="s">
        <v>102</v>
      </c>
      <c r="C170" s="355"/>
      <c r="D170" s="9" t="s">
        <v>12</v>
      </c>
      <c r="E170" s="10">
        <v>31.9</v>
      </c>
      <c r="F170" s="10">
        <v>32.1</v>
      </c>
      <c r="G170" s="10">
        <v>38.5</v>
      </c>
      <c r="H170" s="10">
        <v>32.200000000000003</v>
      </c>
      <c r="I170" s="10">
        <v>32.4</v>
      </c>
      <c r="J170" s="11">
        <v>32.6</v>
      </c>
      <c r="K170" s="12">
        <v>32.6</v>
      </c>
    </row>
    <row r="171" spans="1:11" ht="37.5" customHeight="1" x14ac:dyDescent="0.3">
      <c r="A171" s="244" t="s">
        <v>41</v>
      </c>
      <c r="B171" s="356" t="s">
        <v>13</v>
      </c>
      <c r="C171" s="356"/>
      <c r="D171" s="9" t="s">
        <v>14</v>
      </c>
      <c r="E171" s="10">
        <v>70</v>
      </c>
      <c r="F171" s="10">
        <v>70</v>
      </c>
      <c r="G171" s="10">
        <v>50</v>
      </c>
      <c r="H171" s="10">
        <v>82</v>
      </c>
      <c r="I171" s="10">
        <v>82</v>
      </c>
      <c r="J171" s="11">
        <v>82</v>
      </c>
      <c r="K171" s="12">
        <v>82</v>
      </c>
    </row>
    <row r="172" spans="1:11" ht="37.5" x14ac:dyDescent="0.3">
      <c r="A172" s="349" t="s">
        <v>42</v>
      </c>
      <c r="B172" s="356" t="s">
        <v>171</v>
      </c>
      <c r="C172" s="356"/>
      <c r="D172" s="9" t="s">
        <v>56</v>
      </c>
      <c r="E172" s="10"/>
      <c r="F172" s="10"/>
      <c r="G172" s="10"/>
      <c r="H172" s="10"/>
      <c r="I172" s="10"/>
      <c r="J172" s="11"/>
      <c r="K172" s="12"/>
    </row>
    <row r="173" spans="1:11" ht="15.75" customHeight="1" x14ac:dyDescent="0.3">
      <c r="A173" s="349"/>
      <c r="B173" s="341" t="s">
        <v>301</v>
      </c>
      <c r="C173" s="342"/>
      <c r="D173" s="259" t="s">
        <v>288</v>
      </c>
      <c r="E173" s="9">
        <v>60</v>
      </c>
      <c r="F173" s="242">
        <f>'расчет темпов по предприятиям'!J83</f>
        <v>65</v>
      </c>
      <c r="G173" s="242">
        <f>'расчет темпов по предприятиям'!J123</f>
        <v>25</v>
      </c>
      <c r="H173" s="242">
        <f>'расчет темпов по предприятиям'!D103</f>
        <v>70</v>
      </c>
      <c r="I173" s="242">
        <f>'расчет темпов по предприятиям'!G103</f>
        <v>72</v>
      </c>
      <c r="J173" s="11">
        <f>'расчет темпов по предприятиям'!J103</f>
        <v>75</v>
      </c>
      <c r="K173" s="12">
        <f>'расчет темпов по предприятиям'!D123</f>
        <v>75</v>
      </c>
    </row>
    <row r="174" spans="1:11" ht="15.75" customHeight="1" x14ac:dyDescent="0.3">
      <c r="A174" s="349"/>
      <c r="B174" s="341" t="s">
        <v>302</v>
      </c>
      <c r="C174" s="342"/>
      <c r="D174" s="259" t="s">
        <v>288</v>
      </c>
      <c r="E174" s="9">
        <v>7</v>
      </c>
      <c r="F174" s="274">
        <f>'расчет темпов по предприятиям'!J84</f>
        <v>7</v>
      </c>
      <c r="G174" s="274">
        <f>'расчет темпов по предприятиям'!J124</f>
        <v>7</v>
      </c>
      <c r="H174" s="274">
        <f>'расчет темпов по предприятиям'!D104</f>
        <v>7</v>
      </c>
      <c r="I174" s="274">
        <f>'расчет темпов по предприятиям'!G104</f>
        <v>7</v>
      </c>
      <c r="J174" s="11">
        <f>'расчет темпов по предприятиям'!J104</f>
        <v>7</v>
      </c>
      <c r="K174" s="12">
        <f>'расчет темпов по предприятиям'!D124</f>
        <v>7</v>
      </c>
    </row>
    <row r="175" spans="1:11" ht="18.75" x14ac:dyDescent="0.3">
      <c r="A175" s="349"/>
      <c r="B175" s="341" t="s">
        <v>303</v>
      </c>
      <c r="C175" s="342" t="s">
        <v>290</v>
      </c>
      <c r="D175" s="259" t="s">
        <v>288</v>
      </c>
      <c r="E175" s="258">
        <v>0</v>
      </c>
      <c r="F175" s="274">
        <f>'расчет темпов по предприятиям'!J85</f>
        <v>0</v>
      </c>
      <c r="G175" s="274">
        <f>'расчет темпов по предприятиям'!J125</f>
        <v>0</v>
      </c>
      <c r="H175" s="274">
        <f>'расчет темпов по предприятиям'!D105</f>
        <v>0</v>
      </c>
      <c r="I175" s="274">
        <f>'расчет темпов по предприятиям'!G105</f>
        <v>0</v>
      </c>
      <c r="J175" s="11">
        <f>'расчет темпов по предприятиям'!J105</f>
        <v>0</v>
      </c>
      <c r="K175" s="12">
        <f>'расчет темпов по предприятиям'!D125</f>
        <v>0</v>
      </c>
    </row>
    <row r="176" spans="1:11" ht="18.75" x14ac:dyDescent="0.3">
      <c r="A176" s="349"/>
      <c r="B176" s="341" t="s">
        <v>291</v>
      </c>
      <c r="C176" s="342"/>
      <c r="D176" s="259" t="s">
        <v>288</v>
      </c>
      <c r="E176" s="258">
        <v>0</v>
      </c>
      <c r="F176" s="274">
        <f>'расчет темпов по предприятиям'!J86</f>
        <v>1</v>
      </c>
      <c r="G176" s="274">
        <f>'расчет темпов по предприятиям'!J126</f>
        <v>0</v>
      </c>
      <c r="H176" s="274">
        <f>'расчет темпов по предприятиям'!D106</f>
        <v>0</v>
      </c>
      <c r="I176" s="274">
        <f>'расчет темпов по предприятиям'!G106</f>
        <v>0</v>
      </c>
      <c r="J176" s="11">
        <f>'расчет темпов по предприятиям'!J106</f>
        <v>0</v>
      </c>
      <c r="K176" s="12">
        <f>'расчет темпов по предприятиям'!D126</f>
        <v>0</v>
      </c>
    </row>
    <row r="177" spans="1:11" ht="18.75" x14ac:dyDescent="0.3">
      <c r="A177" s="349"/>
      <c r="B177" s="341" t="s">
        <v>304</v>
      </c>
      <c r="C177" s="342"/>
      <c r="D177" s="259" t="s">
        <v>288</v>
      </c>
      <c r="E177" s="258">
        <v>0</v>
      </c>
      <c r="F177" s="274">
        <f>'расчет темпов по предприятиям'!J87</f>
        <v>4</v>
      </c>
      <c r="G177" s="274">
        <f>'расчет темпов по предприятиям'!J127</f>
        <v>2</v>
      </c>
      <c r="H177" s="274">
        <f>'расчет темпов по предприятиям'!D107</f>
        <v>4</v>
      </c>
      <c r="I177" s="274">
        <f>'расчет темпов по предприятиям'!G107</f>
        <v>4</v>
      </c>
      <c r="J177" s="11">
        <f>'расчет темпов по предприятиям'!J107</f>
        <v>4</v>
      </c>
      <c r="K177" s="12">
        <f>'расчет темпов по предприятиям'!D127</f>
        <v>6</v>
      </c>
    </row>
    <row r="178" spans="1:11" ht="18.75" x14ac:dyDescent="0.3">
      <c r="A178" s="349"/>
      <c r="B178" s="341" t="s">
        <v>292</v>
      </c>
      <c r="C178" s="342"/>
      <c r="D178" s="259" t="s">
        <v>288</v>
      </c>
      <c r="E178" s="258">
        <v>4</v>
      </c>
      <c r="F178" s="274">
        <f>'расчет темпов по предприятиям'!J88</f>
        <v>5</v>
      </c>
      <c r="G178" s="274">
        <f>'расчет темпов по предприятиям'!J128</f>
        <v>0</v>
      </c>
      <c r="H178" s="274">
        <f>'расчет темпов по предприятиям'!D108</f>
        <v>6</v>
      </c>
      <c r="I178" s="274">
        <f>'расчет темпов по предприятиям'!G108</f>
        <v>6</v>
      </c>
      <c r="J178" s="11">
        <f>'расчет темпов по предприятиям'!J108</f>
        <v>6</v>
      </c>
      <c r="K178" s="12">
        <f>'расчет темпов по предприятиям'!D128</f>
        <v>1</v>
      </c>
    </row>
    <row r="179" spans="1:11" ht="16.5" customHeight="1" x14ac:dyDescent="0.3">
      <c r="A179" s="349"/>
      <c r="B179" s="398" t="s">
        <v>305</v>
      </c>
      <c r="C179" s="399"/>
      <c r="D179" s="259" t="s">
        <v>288</v>
      </c>
      <c r="E179" s="258">
        <v>50</v>
      </c>
      <c r="F179" s="274">
        <f>'расчет темпов по предприятиям'!J89</f>
        <v>50</v>
      </c>
      <c r="G179" s="274">
        <f>'расчет темпов по предприятиям'!J129</f>
        <v>24</v>
      </c>
      <c r="H179" s="274">
        <f>'расчет темпов по предприятиям'!D109</f>
        <v>50</v>
      </c>
      <c r="I179" s="274">
        <f>'расчет темпов по предприятиям'!G109</f>
        <v>50</v>
      </c>
      <c r="J179" s="11">
        <f>'расчет темпов по предприятиям'!J109</f>
        <v>50</v>
      </c>
      <c r="K179" s="12">
        <f>'расчет темпов по предприятиям'!D129</f>
        <v>51</v>
      </c>
    </row>
    <row r="180" spans="1:11" ht="15.75" customHeight="1" x14ac:dyDescent="0.3">
      <c r="A180" s="349"/>
      <c r="B180" s="341" t="s">
        <v>306</v>
      </c>
      <c r="C180" s="342"/>
      <c r="D180" s="259" t="s">
        <v>288</v>
      </c>
      <c r="E180" s="9">
        <v>0</v>
      </c>
      <c r="F180" s="274">
        <f>'расчет темпов по предприятиям'!J90</f>
        <v>0</v>
      </c>
      <c r="G180" s="274">
        <f>'расчет темпов по предприятиям'!J130</f>
        <v>0</v>
      </c>
      <c r="H180" s="274">
        <f>'расчет темпов по предприятиям'!D110</f>
        <v>0</v>
      </c>
      <c r="I180" s="274">
        <f>'расчет темпов по предприятиям'!G110</f>
        <v>0</v>
      </c>
      <c r="J180" s="11">
        <f>'расчет темпов по предприятиям'!J110</f>
        <v>0</v>
      </c>
      <c r="K180" s="12">
        <f>'расчет темпов по предприятиям'!D130</f>
        <v>0</v>
      </c>
    </row>
    <row r="181" spans="1:11" ht="18.75" x14ac:dyDescent="0.3">
      <c r="A181" s="349"/>
      <c r="B181" s="341" t="s">
        <v>307</v>
      </c>
      <c r="C181" s="342"/>
      <c r="D181" s="259" t="s">
        <v>288</v>
      </c>
      <c r="E181" s="258">
        <v>20</v>
      </c>
      <c r="F181" s="274">
        <f>'расчет темпов по предприятиям'!J91</f>
        <v>20</v>
      </c>
      <c r="G181" s="274">
        <f>'расчет темпов по предприятиям'!J131</f>
        <v>9</v>
      </c>
      <c r="H181" s="274">
        <f>'расчет темпов по предприятиям'!D111</f>
        <v>20</v>
      </c>
      <c r="I181" s="274">
        <f>'расчет темпов по предприятиям'!G111</f>
        <v>20</v>
      </c>
      <c r="J181" s="11">
        <f>'расчет темпов по предприятиям'!J111</f>
        <v>22</v>
      </c>
      <c r="K181" s="12">
        <f>'расчет темпов по предприятиям'!D131</f>
        <v>20</v>
      </c>
    </row>
    <row r="182" spans="1:11" ht="16.5" customHeight="1" x14ac:dyDescent="0.3">
      <c r="A182" s="349"/>
      <c r="B182" s="341" t="s">
        <v>297</v>
      </c>
      <c r="C182" s="342"/>
      <c r="D182" s="259" t="s">
        <v>288</v>
      </c>
      <c r="E182" s="258">
        <v>30</v>
      </c>
      <c r="F182" s="274">
        <f>'расчет темпов по предприятиям'!J92</f>
        <v>35</v>
      </c>
      <c r="G182" s="274">
        <f>'расчет темпов по предприятиям'!J132</f>
        <v>18</v>
      </c>
      <c r="H182" s="274">
        <f>'расчет темпов по предприятиям'!D112</f>
        <v>35</v>
      </c>
      <c r="I182" s="274">
        <f>'расчет темпов по предприятиям'!G112</f>
        <v>35</v>
      </c>
      <c r="J182" s="11">
        <f>'расчет темпов по предприятиям'!J112</f>
        <v>35</v>
      </c>
      <c r="K182" s="12">
        <f>'расчет темпов по предприятиям'!D132</f>
        <v>35</v>
      </c>
    </row>
    <row r="183" spans="1:11" ht="18.75" x14ac:dyDescent="0.3">
      <c r="A183" s="349"/>
      <c r="B183" s="341" t="s">
        <v>298</v>
      </c>
      <c r="C183" s="342"/>
      <c r="D183" s="259" t="s">
        <v>288</v>
      </c>
      <c r="E183" s="258">
        <v>6</v>
      </c>
      <c r="F183" s="274">
        <f>'расчет темпов по предприятиям'!J93</f>
        <v>13</v>
      </c>
      <c r="G183" s="274">
        <f>'расчет темпов по предприятиям'!J133</f>
        <v>10</v>
      </c>
      <c r="H183" s="274">
        <f>'расчет темпов по предприятиям'!D113</f>
        <v>13</v>
      </c>
      <c r="I183" s="274">
        <f>'расчет темпов по предприятиям'!G113</f>
        <v>13</v>
      </c>
      <c r="J183" s="11">
        <f>'расчет темпов по предприятиям'!J113</f>
        <v>13</v>
      </c>
      <c r="K183" s="12">
        <f>'расчет темпов по предприятиям'!D133</f>
        <v>15</v>
      </c>
    </row>
    <row r="184" spans="1:11" ht="16.5" customHeight="1" x14ac:dyDescent="0.3">
      <c r="A184" s="349"/>
      <c r="B184" s="341" t="s">
        <v>299</v>
      </c>
      <c r="C184" s="342"/>
      <c r="D184" s="259" t="s">
        <v>288</v>
      </c>
      <c r="E184" s="258">
        <v>3</v>
      </c>
      <c r="F184" s="274">
        <f>'расчет темпов по предприятиям'!J94</f>
        <v>3</v>
      </c>
      <c r="G184" s="274">
        <f>'расчет темпов по предприятиям'!J134</f>
        <v>1</v>
      </c>
      <c r="H184" s="274">
        <f>'расчет темпов по предприятиям'!D114</f>
        <v>3</v>
      </c>
      <c r="I184" s="274">
        <f>'расчет темпов по предприятиям'!G114</f>
        <v>3</v>
      </c>
      <c r="J184" s="11">
        <f>'расчет темпов по предприятиям'!J114</f>
        <v>5</v>
      </c>
      <c r="K184" s="12">
        <f>'расчет темпов по предприятиям'!D134</f>
        <v>5</v>
      </c>
    </row>
    <row r="185" spans="1:11" ht="18" customHeight="1" x14ac:dyDescent="0.3">
      <c r="A185" s="349"/>
      <c r="B185" s="341" t="s">
        <v>308</v>
      </c>
      <c r="C185" s="342"/>
      <c r="D185" s="259" t="s">
        <v>288</v>
      </c>
      <c r="E185" s="9">
        <v>0</v>
      </c>
      <c r="F185" s="274">
        <f>'расчет темпов по предприятиям'!J95</f>
        <v>0</v>
      </c>
      <c r="G185" s="274">
        <f>'расчет темпов по предприятиям'!J135</f>
        <v>0</v>
      </c>
      <c r="H185" s="274">
        <f>'расчет темпов по предприятиям'!D115</f>
        <v>2</v>
      </c>
      <c r="I185" s="274">
        <f>'расчет темпов по предприятиям'!G115</f>
        <v>2</v>
      </c>
      <c r="J185" s="11">
        <f>'расчет темпов по предприятиям'!J115</f>
        <v>2</v>
      </c>
      <c r="K185" s="12">
        <f>'расчет темпов по предприятиям'!D135</f>
        <v>2</v>
      </c>
    </row>
    <row r="186" spans="1:11" ht="18.75" x14ac:dyDescent="0.3">
      <c r="A186" s="349" t="s">
        <v>97</v>
      </c>
      <c r="B186" s="351" t="s">
        <v>43</v>
      </c>
      <c r="C186" s="351"/>
      <c r="D186" s="9" t="s">
        <v>12</v>
      </c>
      <c r="E186" s="258">
        <v>0</v>
      </c>
      <c r="F186" s="274">
        <f>'расчет темпов по предприятиям'!J96</f>
        <v>0</v>
      </c>
      <c r="G186" s="274">
        <f>'расчет темпов по предприятиям'!J136</f>
        <v>0</v>
      </c>
      <c r="H186" s="274">
        <f>'расчет темпов по предприятиям'!D116</f>
        <v>0</v>
      </c>
      <c r="I186" s="274">
        <f>'расчет темпов по предприятиям'!G116</f>
        <v>0</v>
      </c>
      <c r="J186" s="11">
        <f>'расчет темпов по предприятиям'!J116</f>
        <v>0</v>
      </c>
      <c r="K186" s="12">
        <f>'расчет темпов по предприятиям'!D136</f>
        <v>0</v>
      </c>
    </row>
    <row r="187" spans="1:11" ht="18.75" x14ac:dyDescent="0.3">
      <c r="A187" s="349"/>
      <c r="B187" s="352" t="s">
        <v>44</v>
      </c>
      <c r="C187" s="352"/>
      <c r="D187" s="19"/>
      <c r="E187" s="20"/>
      <c r="F187" s="20"/>
      <c r="G187" s="20"/>
      <c r="H187" s="20"/>
      <c r="I187" s="20"/>
      <c r="J187" s="21"/>
      <c r="K187" s="22"/>
    </row>
    <row r="188" spans="1:11" ht="18.75" x14ac:dyDescent="0.3">
      <c r="A188" s="349"/>
      <c r="B188" s="352" t="s">
        <v>45</v>
      </c>
      <c r="C188" s="352"/>
      <c r="D188" s="9" t="s">
        <v>12</v>
      </c>
      <c r="E188" s="20"/>
      <c r="F188" s="20"/>
      <c r="G188" s="20"/>
      <c r="H188" s="20"/>
      <c r="I188" s="20"/>
      <c r="J188" s="21"/>
      <c r="K188" s="22"/>
    </row>
    <row r="189" spans="1:11" ht="16.5" customHeight="1" x14ac:dyDescent="0.3">
      <c r="A189" s="349"/>
      <c r="B189" s="352" t="s">
        <v>46</v>
      </c>
      <c r="C189" s="352"/>
      <c r="D189" s="9" t="s">
        <v>12</v>
      </c>
      <c r="E189" s="21"/>
      <c r="F189" s="21"/>
      <c r="G189" s="21"/>
      <c r="H189" s="21"/>
      <c r="I189" s="21"/>
      <c r="J189" s="21"/>
      <c r="K189" s="22"/>
    </row>
    <row r="190" spans="1:11" ht="19.5" thickBot="1" x14ac:dyDescent="0.35">
      <c r="A190" s="350"/>
      <c r="B190" s="353" t="s">
        <v>51</v>
      </c>
      <c r="C190" s="353"/>
      <c r="D190" s="40" t="s">
        <v>12</v>
      </c>
      <c r="E190" s="23"/>
      <c r="F190" s="23"/>
      <c r="G190" s="23"/>
      <c r="H190" s="23"/>
      <c r="I190" s="23"/>
      <c r="J190" s="23"/>
      <c r="K190" s="24"/>
    </row>
    <row r="191" spans="1:11" x14ac:dyDescent="0.2">
      <c r="A191" s="204"/>
      <c r="B191" s="204"/>
      <c r="C191" s="205"/>
      <c r="D191" s="206"/>
      <c r="E191" s="207"/>
      <c r="F191" s="207"/>
      <c r="G191" s="207"/>
      <c r="H191" s="207"/>
      <c r="I191" s="207"/>
      <c r="J191" s="207"/>
      <c r="K191" s="207"/>
    </row>
    <row r="192" spans="1:11" x14ac:dyDescent="0.2">
      <c r="C192" s="344" t="s">
        <v>357</v>
      </c>
      <c r="D192" s="344"/>
      <c r="E192" s="344"/>
      <c r="F192" s="344"/>
      <c r="G192" s="344"/>
      <c r="H192" s="344"/>
      <c r="I192" s="344"/>
    </row>
    <row r="193" spans="1:14" x14ac:dyDescent="0.2">
      <c r="C193" s="312"/>
      <c r="D193" s="312"/>
      <c r="E193" s="312"/>
      <c r="F193" s="312"/>
      <c r="G193" s="312"/>
      <c r="H193" s="312"/>
      <c r="I193" s="312"/>
    </row>
    <row r="194" spans="1:14" ht="18.75" x14ac:dyDescent="0.3">
      <c r="C194" s="345" t="s">
        <v>358</v>
      </c>
      <c r="D194" s="345"/>
      <c r="E194" s="190" t="s">
        <v>53</v>
      </c>
      <c r="F194" s="322" t="s">
        <v>359</v>
      </c>
      <c r="H194" s="346"/>
      <c r="I194" s="346"/>
      <c r="J194" s="346"/>
      <c r="K194" s="208"/>
    </row>
    <row r="195" spans="1:14" x14ac:dyDescent="0.2">
      <c r="C195" s="246"/>
      <c r="D195" s="246"/>
      <c r="E195" s="190"/>
      <c r="H195" s="243"/>
      <c r="I195" s="243"/>
      <c r="J195" s="243"/>
      <c r="K195" s="243"/>
    </row>
    <row r="196" spans="1:14" ht="15.75" x14ac:dyDescent="0.25">
      <c r="A196" s="347" t="s">
        <v>54</v>
      </c>
      <c r="B196" s="347"/>
      <c r="C196" s="347"/>
      <c r="D196" s="347"/>
      <c r="E196" s="347"/>
      <c r="F196" s="347"/>
      <c r="G196" s="347"/>
      <c r="H196" s="347"/>
      <c r="I196" s="347"/>
      <c r="J196" s="347"/>
      <c r="K196" s="347"/>
    </row>
    <row r="197" spans="1:14" ht="18.75" customHeight="1" x14ac:dyDescent="0.25">
      <c r="A197" s="348" t="s">
        <v>167</v>
      </c>
      <c r="B197" s="348"/>
      <c r="C197" s="348"/>
      <c r="D197" s="348"/>
      <c r="E197" s="348"/>
      <c r="F197" s="348"/>
      <c r="G197" s="348"/>
      <c r="H197" s="348"/>
      <c r="I197" s="348"/>
      <c r="J197" s="348"/>
      <c r="K197" s="348"/>
    </row>
    <row r="198" spans="1:14" ht="18.75" customHeight="1" x14ac:dyDescent="0.25">
      <c r="A198" s="343" t="s">
        <v>104</v>
      </c>
      <c r="B198" s="343"/>
      <c r="C198" s="343"/>
      <c r="D198" s="343"/>
      <c r="E198" s="343"/>
      <c r="F198" s="343"/>
      <c r="G198" s="343"/>
      <c r="H198" s="343"/>
      <c r="I198" s="343"/>
      <c r="J198" s="343"/>
      <c r="K198" s="343"/>
    </row>
    <row r="199" spans="1:14" s="192" customFormat="1" x14ac:dyDescent="0.2">
      <c r="A199" s="191"/>
      <c r="B199" s="191"/>
      <c r="C199" s="191"/>
      <c r="D199" s="191"/>
      <c r="E199" s="191"/>
      <c r="F199" s="191"/>
      <c r="G199" s="191"/>
      <c r="H199" s="191"/>
      <c r="I199" s="395" t="s">
        <v>18</v>
      </c>
      <c r="J199" s="395"/>
      <c r="K199" s="395"/>
    </row>
    <row r="200" spans="1:14" s="192" customFormat="1" ht="18.75" x14ac:dyDescent="0.3">
      <c r="A200" s="396" t="s">
        <v>0</v>
      </c>
      <c r="B200" s="396"/>
      <c r="C200" s="396"/>
      <c r="D200" s="396"/>
      <c r="E200" s="396"/>
      <c r="F200" s="396"/>
      <c r="G200" s="396"/>
      <c r="H200" s="396"/>
      <c r="I200" s="396"/>
      <c r="J200" s="396"/>
      <c r="K200" s="396"/>
      <c r="L200" s="193"/>
      <c r="M200" s="193"/>
      <c r="N200" s="193"/>
    </row>
    <row r="201" spans="1:14" s="192" customFormat="1" ht="18.75" x14ac:dyDescent="0.3">
      <c r="A201" s="396" t="s">
        <v>235</v>
      </c>
      <c r="B201" s="396"/>
      <c r="C201" s="396"/>
      <c r="D201" s="396"/>
      <c r="E201" s="396"/>
      <c r="F201" s="396"/>
      <c r="G201" s="396"/>
      <c r="H201" s="396"/>
      <c r="I201" s="396"/>
      <c r="J201" s="396"/>
      <c r="K201" s="396"/>
      <c r="L201" s="193"/>
      <c r="M201" s="193"/>
      <c r="N201" s="193"/>
    </row>
    <row r="202" spans="1:14" s="192" customFormat="1" ht="15" customHeight="1" x14ac:dyDescent="0.2">
      <c r="A202" s="397" t="s">
        <v>309</v>
      </c>
      <c r="B202" s="397"/>
      <c r="C202" s="397"/>
      <c r="D202" s="397"/>
      <c r="E202" s="397"/>
      <c r="F202" s="397"/>
      <c r="G202" s="397"/>
      <c r="H202" s="397"/>
      <c r="I202" s="397"/>
      <c r="J202" s="397"/>
      <c r="K202" s="397"/>
      <c r="L202" s="194"/>
      <c r="M202" s="194"/>
      <c r="N202" s="194"/>
    </row>
    <row r="203" spans="1:14" s="192" customFormat="1" x14ac:dyDescent="0.2">
      <c r="A203" s="387" t="s">
        <v>1</v>
      </c>
      <c r="B203" s="387"/>
      <c r="C203" s="387"/>
      <c r="D203" s="387"/>
      <c r="E203" s="387"/>
      <c r="F203" s="387"/>
      <c r="G203" s="387"/>
      <c r="H203" s="387"/>
      <c r="I203" s="387"/>
      <c r="J203" s="387"/>
      <c r="K203" s="387"/>
    </row>
    <row r="204" spans="1:14" s="192" customFormat="1" ht="15.95" customHeight="1" x14ac:dyDescent="0.25">
      <c r="A204" s="388" t="s">
        <v>62</v>
      </c>
      <c r="B204" s="389"/>
      <c r="C204" s="389"/>
      <c r="D204" s="390" t="s">
        <v>164</v>
      </c>
      <c r="E204" s="391"/>
      <c r="F204" s="391"/>
      <c r="G204" s="391"/>
      <c r="H204" s="391"/>
      <c r="I204" s="391"/>
      <c r="J204" s="391"/>
      <c r="K204" s="392"/>
    </row>
    <row r="205" spans="1:14" s="192" customFormat="1" ht="15.95" customHeight="1" x14ac:dyDescent="0.25">
      <c r="A205" s="393" t="s">
        <v>20</v>
      </c>
      <c r="B205" s="394"/>
      <c r="C205" s="394"/>
      <c r="D205" s="380" t="s">
        <v>310</v>
      </c>
      <c r="E205" s="381"/>
      <c r="F205" s="381"/>
      <c r="G205" s="381"/>
      <c r="H205" s="381"/>
      <c r="I205" s="381"/>
      <c r="J205" s="381"/>
      <c r="K205" s="382"/>
    </row>
    <row r="206" spans="1:14" s="192" customFormat="1" ht="15.95" customHeight="1" x14ac:dyDescent="0.25">
      <c r="A206" s="378" t="s">
        <v>22</v>
      </c>
      <c r="B206" s="379"/>
      <c r="C206" s="379"/>
      <c r="D206" s="380" t="s">
        <v>311</v>
      </c>
      <c r="E206" s="381"/>
      <c r="F206" s="381"/>
      <c r="G206" s="381"/>
      <c r="H206" s="381"/>
      <c r="I206" s="381"/>
      <c r="J206" s="381"/>
      <c r="K206" s="382"/>
    </row>
    <row r="207" spans="1:14" s="192" customFormat="1" ht="15.95" customHeight="1" x14ac:dyDescent="0.2">
      <c r="A207" s="378" t="s">
        <v>24</v>
      </c>
      <c r="B207" s="379"/>
      <c r="C207" s="379"/>
      <c r="D207" s="383"/>
      <c r="E207" s="384"/>
      <c r="F207" s="384"/>
      <c r="G207" s="384"/>
      <c r="H207" s="384"/>
      <c r="I207" s="384"/>
      <c r="J207" s="384"/>
      <c r="K207" s="385"/>
    </row>
    <row r="208" spans="1:14" s="192" customFormat="1" ht="15.95" customHeight="1" x14ac:dyDescent="0.2">
      <c r="A208" s="383" t="s">
        <v>25</v>
      </c>
      <c r="B208" s="384"/>
      <c r="C208" s="384"/>
      <c r="D208" s="386"/>
      <c r="E208" s="386"/>
      <c r="F208" s="386"/>
      <c r="G208" s="386"/>
      <c r="H208" s="386"/>
      <c r="I208" s="386"/>
      <c r="J208" s="386"/>
      <c r="K208" s="386"/>
    </row>
    <row r="209" spans="1:13" s="192" customFormat="1" ht="12.75" customHeight="1" thickBot="1" x14ac:dyDescent="0.25">
      <c r="A209" s="195"/>
      <c r="B209" s="191"/>
      <c r="C209" s="195"/>
      <c r="D209" s="196"/>
      <c r="E209" s="197"/>
      <c r="F209" s="197"/>
      <c r="G209" s="198"/>
      <c r="H209" s="198"/>
      <c r="I209" s="197"/>
      <c r="J209" s="197"/>
      <c r="K209" s="197"/>
    </row>
    <row r="210" spans="1:13" ht="13.5" customHeight="1" thickBot="1" x14ac:dyDescent="0.25">
      <c r="A210" s="364" t="s">
        <v>4</v>
      </c>
      <c r="B210" s="369" t="s">
        <v>5</v>
      </c>
      <c r="C210" s="370"/>
      <c r="D210" s="375" t="s">
        <v>6</v>
      </c>
      <c r="E210" s="376" t="s">
        <v>19</v>
      </c>
      <c r="F210" s="377"/>
      <c r="G210" s="376">
        <v>2022</v>
      </c>
      <c r="H210" s="377"/>
      <c r="I210" s="362" t="s">
        <v>7</v>
      </c>
      <c r="J210" s="363"/>
      <c r="K210" s="363"/>
    </row>
    <row r="211" spans="1:13" ht="13.5" customHeight="1" thickBot="1" x14ac:dyDescent="0.25">
      <c r="A211" s="368"/>
      <c r="B211" s="371"/>
      <c r="C211" s="372"/>
      <c r="D211" s="375"/>
      <c r="E211" s="364">
        <v>2020</v>
      </c>
      <c r="F211" s="364">
        <v>2021</v>
      </c>
      <c r="G211" s="364" t="s">
        <v>153</v>
      </c>
      <c r="H211" s="366" t="s">
        <v>68</v>
      </c>
      <c r="I211" s="364">
        <v>2023</v>
      </c>
      <c r="J211" s="364">
        <v>2024</v>
      </c>
      <c r="K211" s="364">
        <v>2025</v>
      </c>
    </row>
    <row r="212" spans="1:13" ht="30.75" customHeight="1" thickBot="1" x14ac:dyDescent="0.25">
      <c r="A212" s="365"/>
      <c r="B212" s="373"/>
      <c r="C212" s="374"/>
      <c r="D212" s="375"/>
      <c r="E212" s="365"/>
      <c r="F212" s="365"/>
      <c r="G212" s="365"/>
      <c r="H212" s="367"/>
      <c r="I212" s="365"/>
      <c r="J212" s="365"/>
      <c r="K212" s="365"/>
    </row>
    <row r="213" spans="1:13" ht="36.75" customHeight="1" x14ac:dyDescent="0.3">
      <c r="A213" s="47" t="s">
        <v>2</v>
      </c>
      <c r="B213" s="358" t="s">
        <v>160</v>
      </c>
      <c r="C213" s="358"/>
      <c r="D213" s="8" t="s">
        <v>12</v>
      </c>
      <c r="E213" s="199">
        <v>4250</v>
      </c>
      <c r="F213" s="200">
        <v>8451.9269999999997</v>
      </c>
      <c r="G213" s="200">
        <v>4663.05</v>
      </c>
      <c r="H213" s="200">
        <v>9887.5</v>
      </c>
      <c r="I213" s="200">
        <v>13088.39</v>
      </c>
      <c r="J213" s="200">
        <v>13606.72</v>
      </c>
      <c r="K213" s="200">
        <v>14210.57</v>
      </c>
    </row>
    <row r="214" spans="1:13" ht="76.5" customHeight="1" x14ac:dyDescent="0.3">
      <c r="A214" s="124" t="s">
        <v>3</v>
      </c>
      <c r="B214" s="359" t="s">
        <v>206</v>
      </c>
      <c r="C214" s="360"/>
      <c r="D214" s="125" t="s">
        <v>12</v>
      </c>
      <c r="E214" s="201">
        <v>3650</v>
      </c>
      <c r="F214" s="202">
        <f>F217+F218</f>
        <v>7761.4650000000001</v>
      </c>
      <c r="G214" s="202">
        <f t="shared" ref="G214:K214" si="21">G217+G218</f>
        <v>4624.0510000000004</v>
      </c>
      <c r="H214" s="202">
        <f t="shared" si="21"/>
        <v>9687.5</v>
      </c>
      <c r="I214" s="202">
        <f t="shared" si="21"/>
        <v>10088.394089271633</v>
      </c>
      <c r="J214" s="202">
        <f t="shared" si="21"/>
        <v>10606.716359060116</v>
      </c>
      <c r="K214" s="202">
        <f t="shared" si="21"/>
        <v>11210.573597437431</v>
      </c>
    </row>
    <row r="215" spans="1:13" ht="18.75" x14ac:dyDescent="0.3">
      <c r="A215" s="361" t="s">
        <v>163</v>
      </c>
      <c r="B215" s="357" t="s">
        <v>162</v>
      </c>
      <c r="C215" s="357"/>
      <c r="D215" s="9" t="s">
        <v>12</v>
      </c>
      <c r="E215" s="10"/>
      <c r="F215" s="10"/>
      <c r="G215" s="10"/>
      <c r="H215" s="10"/>
      <c r="I215" s="10"/>
      <c r="J215" s="11"/>
      <c r="K215" s="12"/>
    </row>
    <row r="216" spans="1:13" ht="40.5" customHeight="1" x14ac:dyDescent="0.3">
      <c r="A216" s="361"/>
      <c r="B216" s="129" t="s">
        <v>161</v>
      </c>
      <c r="C216" s="13" t="s">
        <v>26</v>
      </c>
      <c r="D216" s="9"/>
      <c r="E216" s="10"/>
      <c r="F216" s="10"/>
      <c r="G216" s="10"/>
      <c r="H216" s="10"/>
      <c r="I216" s="10"/>
      <c r="J216" s="11"/>
      <c r="K216" s="12"/>
    </row>
    <row r="217" spans="1:13" ht="18.75" x14ac:dyDescent="0.3">
      <c r="A217" s="361"/>
      <c r="B217" s="49" t="s">
        <v>312</v>
      </c>
      <c r="C217" s="260" t="s">
        <v>315</v>
      </c>
      <c r="D217" s="9" t="s">
        <v>12</v>
      </c>
      <c r="E217" s="10">
        <v>2900</v>
      </c>
      <c r="F217" s="10">
        <v>7547.7</v>
      </c>
      <c r="G217" s="10">
        <v>3699.2510000000002</v>
      </c>
      <c r="H217" s="10">
        <v>7750</v>
      </c>
      <c r="I217" s="275">
        <f>H217*I221*I223/10000</f>
        <v>8070.7152714173062</v>
      </c>
      <c r="J217" s="275">
        <f t="shared" ref="J217:K217" si="22">I217*J221*J223/10000</f>
        <v>8485.3730872480919</v>
      </c>
      <c r="K217" s="275">
        <f t="shared" si="22"/>
        <v>8968.4588779499445</v>
      </c>
    </row>
    <row r="218" spans="1:13" ht="18.75" x14ac:dyDescent="0.3">
      <c r="A218" s="361"/>
      <c r="B218" s="49" t="s">
        <v>313</v>
      </c>
      <c r="C218" s="260" t="s">
        <v>314</v>
      </c>
      <c r="D218" s="9" t="s">
        <v>12</v>
      </c>
      <c r="E218" s="10">
        <v>750</v>
      </c>
      <c r="F218" s="10">
        <v>213.76499999999999</v>
      </c>
      <c r="G218" s="10">
        <v>924.8</v>
      </c>
      <c r="H218" s="10">
        <v>1937.5</v>
      </c>
      <c r="I218" s="275">
        <f>H218*I221*I223/10000</f>
        <v>2017.6788178543266</v>
      </c>
      <c r="J218" s="275">
        <f>I218*J221*J223/10000</f>
        <v>2121.343271812023</v>
      </c>
      <c r="K218" s="275">
        <f>J218*K221*K223/10000</f>
        <v>2242.1147194874861</v>
      </c>
    </row>
    <row r="219" spans="1:13" ht="18.75" x14ac:dyDescent="0.3">
      <c r="A219" s="361"/>
      <c r="B219" s="49"/>
      <c r="C219" s="14" t="s">
        <v>17</v>
      </c>
      <c r="D219" s="9" t="s">
        <v>12</v>
      </c>
      <c r="E219" s="10"/>
      <c r="F219" s="10"/>
      <c r="G219" s="10"/>
      <c r="H219" s="10"/>
      <c r="I219" s="10"/>
      <c r="J219" s="11"/>
      <c r="K219" s="12"/>
    </row>
    <row r="220" spans="1:13" ht="63" customHeight="1" x14ac:dyDescent="0.3">
      <c r="A220" s="244" t="s">
        <v>27</v>
      </c>
      <c r="B220" s="356" t="s">
        <v>165</v>
      </c>
      <c r="C220" s="356"/>
      <c r="D220" s="9" t="s">
        <v>12</v>
      </c>
      <c r="E220" s="10">
        <v>3650</v>
      </c>
      <c r="F220" s="291">
        <f>F217+F218</f>
        <v>7761.4650000000001</v>
      </c>
      <c r="G220" s="291">
        <f t="shared" ref="G220:K220" si="23">G217+G218</f>
        <v>4624.0510000000004</v>
      </c>
      <c r="H220" s="291">
        <f t="shared" si="23"/>
        <v>9687.5</v>
      </c>
      <c r="I220" s="291">
        <f t="shared" si="23"/>
        <v>10088.394089271633</v>
      </c>
      <c r="J220" s="291">
        <f t="shared" si="23"/>
        <v>10606.716359060116</v>
      </c>
      <c r="K220" s="291">
        <f t="shared" si="23"/>
        <v>11210.573597437431</v>
      </c>
    </row>
    <row r="221" spans="1:13" ht="38.25" customHeight="1" x14ac:dyDescent="0.3">
      <c r="A221" s="244" t="s">
        <v>29</v>
      </c>
      <c r="B221" s="356" t="s">
        <v>220</v>
      </c>
      <c r="C221" s="356"/>
      <c r="D221" s="15" t="s">
        <v>55</v>
      </c>
      <c r="E221" s="10">
        <v>118</v>
      </c>
      <c r="F221" s="275">
        <f>'расчет темпов по предприятиям'!L157</f>
        <v>102.58889491511627</v>
      </c>
      <c r="G221" s="275">
        <f>'расчет темпов по предприятиям'!L177</f>
        <v>102.96778168248655</v>
      </c>
      <c r="H221" s="275">
        <f>'расчет темпов по предприятиям'!F167</f>
        <v>102.75712129662082</v>
      </c>
      <c r="I221" s="275">
        <f>'расчет темпов по предприятиям'!I167</f>
        <v>100.90916818476252</v>
      </c>
      <c r="J221" s="276">
        <f>'расчет темпов по предприятиям'!L167</f>
        <v>101.28883190391093</v>
      </c>
      <c r="K221" s="277">
        <f>'расчет темпов по предприятиям'!F177</f>
        <v>101.43297419123066</v>
      </c>
      <c r="L221" s="248"/>
    </row>
    <row r="222" spans="1:13" ht="36.75" customHeight="1" x14ac:dyDescent="0.2">
      <c r="A222" s="244" t="s">
        <v>31</v>
      </c>
      <c r="B222" s="356" t="s">
        <v>61</v>
      </c>
      <c r="C222" s="356"/>
      <c r="D222" s="15" t="s">
        <v>55</v>
      </c>
      <c r="E222" s="15">
        <v>102.4</v>
      </c>
      <c r="F222" s="273">
        <f>F213/E213/F221*10000</f>
        <v>193.8502902802322</v>
      </c>
      <c r="G222" s="273">
        <f>G213/2768/G221*10000</f>
        <v>163.60728206888655</v>
      </c>
      <c r="H222" s="273">
        <f>H213/F213/H221*10000</f>
        <v>113.84627623857826</v>
      </c>
      <c r="I222" s="15" t="s">
        <v>28</v>
      </c>
      <c r="J222" s="15" t="s">
        <v>28</v>
      </c>
      <c r="K222" s="16" t="s">
        <v>28</v>
      </c>
      <c r="M222" s="248"/>
    </row>
    <row r="223" spans="1:13" ht="18.75" x14ac:dyDescent="0.2">
      <c r="A223" s="244" t="s">
        <v>32</v>
      </c>
      <c r="B223" s="356" t="s">
        <v>30</v>
      </c>
      <c r="C223" s="356"/>
      <c r="D223" s="15" t="s">
        <v>55</v>
      </c>
      <c r="E223" s="15" t="s">
        <v>28</v>
      </c>
      <c r="F223" s="15" t="s">
        <v>28</v>
      </c>
      <c r="G223" s="15" t="s">
        <v>28</v>
      </c>
      <c r="H223" s="15" t="s">
        <v>28</v>
      </c>
      <c r="I223" s="15">
        <v>103.2</v>
      </c>
      <c r="J223" s="15">
        <v>103.8</v>
      </c>
      <c r="K223" s="17">
        <v>104.2</v>
      </c>
      <c r="M223" s="248"/>
    </row>
    <row r="224" spans="1:13" ht="18.75" x14ac:dyDescent="0.3">
      <c r="A224" s="244" t="s">
        <v>33</v>
      </c>
      <c r="B224" s="356" t="s">
        <v>67</v>
      </c>
      <c r="C224" s="356"/>
      <c r="D224" s="9" t="s">
        <v>9</v>
      </c>
      <c r="E224" s="10">
        <v>481</v>
      </c>
      <c r="F224" s="10">
        <v>495</v>
      </c>
      <c r="G224" s="10">
        <v>495</v>
      </c>
      <c r="H224" s="10">
        <v>495</v>
      </c>
      <c r="I224" s="10">
        <v>495</v>
      </c>
      <c r="J224" s="11">
        <v>495</v>
      </c>
      <c r="K224" s="12">
        <v>495</v>
      </c>
    </row>
    <row r="225" spans="1:11" ht="18.75" x14ac:dyDescent="0.3">
      <c r="A225" s="244" t="s">
        <v>34</v>
      </c>
      <c r="B225" s="356" t="s">
        <v>10</v>
      </c>
      <c r="C225" s="356"/>
      <c r="D225" s="9" t="s">
        <v>11</v>
      </c>
      <c r="E225" s="10">
        <v>32000</v>
      </c>
      <c r="F225" s="10">
        <v>33000</v>
      </c>
      <c r="G225" s="10">
        <v>33150</v>
      </c>
      <c r="H225" s="10">
        <v>34122</v>
      </c>
      <c r="I225" s="10">
        <f>H225*112%</f>
        <v>38216.640000000007</v>
      </c>
      <c r="J225" s="11">
        <f>I225*111.8%</f>
        <v>42726.203520000003</v>
      </c>
      <c r="K225" s="12">
        <f>J225*111.5%</f>
        <v>47639.716924799999</v>
      </c>
    </row>
    <row r="226" spans="1:11" ht="40.5" customHeight="1" x14ac:dyDescent="0.3">
      <c r="A226" s="349" t="s">
        <v>35</v>
      </c>
      <c r="B226" s="356" t="s">
        <v>166</v>
      </c>
      <c r="C226" s="356"/>
      <c r="D226" s="9" t="s">
        <v>12</v>
      </c>
      <c r="E226" s="10">
        <v>4882.2</v>
      </c>
      <c r="F226" s="10">
        <f>SUM(F228:F233)</f>
        <v>8157.6200000000017</v>
      </c>
      <c r="G226" s="10">
        <f t="shared" ref="G226:K226" si="24">SUM(G228:G233)</f>
        <v>3702.0599999999995</v>
      </c>
      <c r="H226" s="10">
        <f t="shared" si="24"/>
        <v>8179.880000000001</v>
      </c>
      <c r="I226" s="10">
        <f t="shared" si="24"/>
        <v>8137.81</v>
      </c>
      <c r="J226" s="10">
        <f t="shared" si="24"/>
        <v>8268.090000000002</v>
      </c>
      <c r="K226" s="10">
        <f t="shared" si="24"/>
        <v>8298.7800000000007</v>
      </c>
    </row>
    <row r="227" spans="1:11" ht="18.75" x14ac:dyDescent="0.3">
      <c r="A227" s="349"/>
      <c r="B227" s="356" t="s">
        <v>36</v>
      </c>
      <c r="C227" s="356"/>
      <c r="D227" s="9"/>
      <c r="E227" s="10"/>
      <c r="F227" s="10"/>
      <c r="G227" s="10"/>
      <c r="H227" s="10"/>
      <c r="I227" s="10"/>
      <c r="J227" s="11"/>
      <c r="K227" s="12"/>
    </row>
    <row r="228" spans="1:11" ht="18.75" x14ac:dyDescent="0.3">
      <c r="A228" s="244" t="s">
        <v>169</v>
      </c>
      <c r="B228" s="356" t="s">
        <v>37</v>
      </c>
      <c r="C228" s="356"/>
      <c r="D228" s="9" t="s">
        <v>8</v>
      </c>
      <c r="E228" s="10">
        <v>3959.6</v>
      </c>
      <c r="F228" s="10">
        <v>7862.6</v>
      </c>
      <c r="G228" s="10">
        <v>3561.2</v>
      </c>
      <c r="H228" s="10">
        <v>7876.6</v>
      </c>
      <c r="I228" s="10">
        <v>7877</v>
      </c>
      <c r="J228" s="11">
        <v>7910</v>
      </c>
      <c r="K228" s="12">
        <v>7910</v>
      </c>
    </row>
    <row r="229" spans="1:11" ht="18.75" x14ac:dyDescent="0.3">
      <c r="A229" s="244" t="s">
        <v>170</v>
      </c>
      <c r="B229" s="356" t="s">
        <v>57</v>
      </c>
      <c r="C229" s="356"/>
      <c r="D229" s="9" t="s">
        <v>12</v>
      </c>
      <c r="E229" s="10">
        <v>190</v>
      </c>
      <c r="F229" s="10">
        <v>196.02</v>
      </c>
      <c r="G229" s="10">
        <v>98.46</v>
      </c>
      <c r="H229" s="10">
        <v>202.68</v>
      </c>
      <c r="I229" s="10">
        <v>227.01</v>
      </c>
      <c r="J229" s="11">
        <v>253.79</v>
      </c>
      <c r="K229" s="12">
        <v>282.98</v>
      </c>
    </row>
    <row r="230" spans="1:11" ht="18.75" x14ac:dyDescent="0.3">
      <c r="A230" s="244" t="s">
        <v>93</v>
      </c>
      <c r="B230" s="356" t="s">
        <v>168</v>
      </c>
      <c r="C230" s="356"/>
      <c r="D230" s="9" t="s">
        <v>12</v>
      </c>
      <c r="E230" s="10">
        <v>60</v>
      </c>
      <c r="F230" s="10">
        <v>65.599999999999994</v>
      </c>
      <c r="G230" s="10">
        <v>31</v>
      </c>
      <c r="H230" s="10">
        <v>67</v>
      </c>
      <c r="I230" s="10"/>
      <c r="J230" s="11">
        <v>70.5</v>
      </c>
      <c r="K230" s="12">
        <v>72</v>
      </c>
    </row>
    <row r="231" spans="1:11" ht="18.75" x14ac:dyDescent="0.3">
      <c r="A231" s="244" t="s">
        <v>94</v>
      </c>
      <c r="B231" s="356" t="s">
        <v>58</v>
      </c>
      <c r="C231" s="356"/>
      <c r="D231" s="9" t="s">
        <v>12</v>
      </c>
      <c r="E231" s="10">
        <v>7</v>
      </c>
      <c r="F231" s="10">
        <v>13.6</v>
      </c>
      <c r="G231" s="10">
        <v>4.2</v>
      </c>
      <c r="H231" s="10">
        <v>13.6</v>
      </c>
      <c r="I231" s="10">
        <v>13.6</v>
      </c>
      <c r="J231" s="11">
        <v>13.6</v>
      </c>
      <c r="K231" s="12">
        <v>13.6</v>
      </c>
    </row>
    <row r="232" spans="1:11" ht="18.75" x14ac:dyDescent="0.3">
      <c r="A232" s="244" t="s">
        <v>95</v>
      </c>
      <c r="B232" s="356" t="s">
        <v>110</v>
      </c>
      <c r="C232" s="356"/>
      <c r="D232" s="9" t="s">
        <v>12</v>
      </c>
      <c r="E232" s="10">
        <v>15</v>
      </c>
      <c r="F232" s="10">
        <v>15</v>
      </c>
      <c r="G232" s="10">
        <v>6</v>
      </c>
      <c r="H232" s="10">
        <v>15</v>
      </c>
      <c r="I232" s="10">
        <v>15</v>
      </c>
      <c r="J232" s="11">
        <v>15</v>
      </c>
      <c r="K232" s="12">
        <v>15</v>
      </c>
    </row>
    <row r="233" spans="1:11" ht="37.5" customHeight="1" x14ac:dyDescent="0.3">
      <c r="A233" s="244" t="s">
        <v>96</v>
      </c>
      <c r="B233" s="356" t="s">
        <v>92</v>
      </c>
      <c r="C233" s="356"/>
      <c r="D233" s="9" t="s">
        <v>12</v>
      </c>
      <c r="E233" s="10">
        <v>2.4</v>
      </c>
      <c r="F233" s="10">
        <v>4.8</v>
      </c>
      <c r="G233" s="10">
        <v>1.2</v>
      </c>
      <c r="H233" s="10">
        <v>5</v>
      </c>
      <c r="I233" s="10">
        <v>5.2</v>
      </c>
      <c r="J233" s="11">
        <v>5.2</v>
      </c>
      <c r="K233" s="12">
        <v>5.2</v>
      </c>
    </row>
    <row r="234" spans="1:11" ht="18.75" x14ac:dyDescent="0.3">
      <c r="A234" s="244" t="s">
        <v>35</v>
      </c>
      <c r="B234" s="356" t="s">
        <v>111</v>
      </c>
      <c r="C234" s="356"/>
      <c r="D234" s="9" t="s">
        <v>12</v>
      </c>
      <c r="E234" s="10">
        <v>194</v>
      </c>
      <c r="F234" s="10">
        <f>'расчет прибыли по предприятиям'!C82</f>
        <v>500</v>
      </c>
      <c r="G234" s="10">
        <f>'расчет прибыли по предприятиям'!D82</f>
        <v>300</v>
      </c>
      <c r="H234" s="10">
        <f>'расчет прибыли по предприятиям'!E82</f>
        <v>503</v>
      </c>
      <c r="I234" s="10">
        <f>'расчет прибыли по предприятиям'!F82</f>
        <v>510</v>
      </c>
      <c r="J234" s="10">
        <f>'расчет прибыли по предприятиям'!G82</f>
        <v>512</v>
      </c>
      <c r="K234" s="10">
        <f>'расчет прибыли по предприятиям'!H82</f>
        <v>514</v>
      </c>
    </row>
    <row r="235" spans="1:11" ht="38.25" customHeight="1" x14ac:dyDescent="0.3">
      <c r="A235" s="244" t="s">
        <v>38</v>
      </c>
      <c r="B235" s="354" t="s">
        <v>59</v>
      </c>
      <c r="C235" s="354"/>
      <c r="D235" s="9" t="s">
        <v>12</v>
      </c>
      <c r="E235" s="10">
        <v>32760</v>
      </c>
      <c r="F235" s="10">
        <v>32760</v>
      </c>
      <c r="G235" s="10">
        <v>32760</v>
      </c>
      <c r="H235" s="10">
        <v>32760</v>
      </c>
      <c r="I235" s="10">
        <v>32760</v>
      </c>
      <c r="J235" s="11">
        <v>32760</v>
      </c>
      <c r="K235" s="12">
        <v>32760</v>
      </c>
    </row>
    <row r="236" spans="1:11" ht="37.5" customHeight="1" x14ac:dyDescent="0.3">
      <c r="A236" s="244" t="s">
        <v>39</v>
      </c>
      <c r="B236" s="354" t="s">
        <v>60</v>
      </c>
      <c r="C236" s="354"/>
      <c r="D236" s="9" t="s">
        <v>12</v>
      </c>
      <c r="E236" s="10">
        <v>26041</v>
      </c>
      <c r="F236" s="10">
        <v>26041</v>
      </c>
      <c r="G236" s="10">
        <v>26041</v>
      </c>
      <c r="H236" s="10">
        <v>26041</v>
      </c>
      <c r="I236" s="10">
        <v>26041</v>
      </c>
      <c r="J236" s="11">
        <v>26041</v>
      </c>
      <c r="K236" s="12">
        <v>26041</v>
      </c>
    </row>
    <row r="237" spans="1:11" ht="40.5" customHeight="1" x14ac:dyDescent="0.3">
      <c r="A237" s="244" t="s">
        <v>40</v>
      </c>
      <c r="B237" s="355" t="s">
        <v>102</v>
      </c>
      <c r="C237" s="355"/>
      <c r="D237" s="9" t="s">
        <v>12</v>
      </c>
      <c r="E237" s="10"/>
      <c r="F237" s="10">
        <v>2440.1999999999998</v>
      </c>
      <c r="G237" s="10">
        <v>2358.6</v>
      </c>
      <c r="H237" s="10">
        <v>2358.6</v>
      </c>
      <c r="I237" s="10">
        <v>2277.1</v>
      </c>
      <c r="J237" s="11">
        <v>2300</v>
      </c>
      <c r="K237" s="12">
        <v>2300</v>
      </c>
    </row>
    <row r="238" spans="1:11" ht="37.5" customHeight="1" x14ac:dyDescent="0.3">
      <c r="A238" s="244" t="s">
        <v>41</v>
      </c>
      <c r="B238" s="356" t="s">
        <v>13</v>
      </c>
      <c r="C238" s="356"/>
      <c r="D238" s="9" t="s">
        <v>14</v>
      </c>
      <c r="E238" s="10">
        <v>84</v>
      </c>
      <c r="F238" s="10">
        <v>95</v>
      </c>
      <c r="G238" s="10">
        <v>95</v>
      </c>
      <c r="H238" s="10">
        <v>95</v>
      </c>
      <c r="I238" s="10">
        <v>95</v>
      </c>
      <c r="J238" s="11">
        <v>95</v>
      </c>
      <c r="K238" s="12">
        <v>95</v>
      </c>
    </row>
    <row r="239" spans="1:11" ht="37.5" x14ac:dyDescent="0.3">
      <c r="A239" s="349" t="s">
        <v>42</v>
      </c>
      <c r="B239" s="356" t="s">
        <v>171</v>
      </c>
      <c r="C239" s="356"/>
      <c r="D239" s="9" t="s">
        <v>56</v>
      </c>
      <c r="E239" s="10"/>
      <c r="F239" s="10"/>
      <c r="G239" s="10"/>
      <c r="H239" s="10"/>
      <c r="I239" s="10"/>
      <c r="J239" s="11"/>
      <c r="K239" s="12"/>
    </row>
    <row r="240" spans="1:11" ht="15.75" customHeight="1" x14ac:dyDescent="0.3">
      <c r="A240" s="349"/>
      <c r="B240" s="357" t="s">
        <v>316</v>
      </c>
      <c r="C240" s="357"/>
      <c r="D240" s="9" t="s">
        <v>338</v>
      </c>
      <c r="E240" s="242">
        <v>94200</v>
      </c>
      <c r="F240" s="242">
        <f>'расчет темпов по предприятиям'!J152</f>
        <v>95600</v>
      </c>
      <c r="G240" s="242">
        <f>'расчет темпов по предприятиям'!J172</f>
        <v>44668</v>
      </c>
      <c r="H240" s="242">
        <f>'расчет темпов по предприятиям'!D162</f>
        <v>97100</v>
      </c>
      <c r="I240" s="242">
        <f>'расчет темпов по предприятиям'!G162</f>
        <v>97500</v>
      </c>
      <c r="J240" s="11">
        <f>'расчет темпов по предприятиям'!J162</f>
        <v>98200</v>
      </c>
      <c r="K240" s="12">
        <f>'расчет темпов по предприятиям'!D172</f>
        <v>99100</v>
      </c>
    </row>
    <row r="241" spans="1:11" ht="18.75" x14ac:dyDescent="0.3">
      <c r="A241" s="349"/>
      <c r="B241" s="357" t="s">
        <v>317</v>
      </c>
      <c r="C241" s="357"/>
      <c r="D241" s="258" t="s">
        <v>338</v>
      </c>
      <c r="E241" s="18">
        <v>60500</v>
      </c>
      <c r="F241" s="18">
        <f>'расчет темпов по предприятиям'!J153</f>
        <v>65000</v>
      </c>
      <c r="G241" s="18">
        <f>'расчет темпов по предприятиям'!J173</f>
        <v>41050</v>
      </c>
      <c r="H241" s="18">
        <f>'расчет темпов по предприятиям'!D163</f>
        <v>70000</v>
      </c>
      <c r="I241" s="18">
        <f>'расчет темпов по предприятиям'!G163</f>
        <v>72000</v>
      </c>
      <c r="J241" s="11">
        <f>'расчет темпов по предприятиям'!J163</f>
        <v>74500</v>
      </c>
      <c r="K241" s="35">
        <f>'расчет темпов по предприятиям'!D173</f>
        <v>77000</v>
      </c>
    </row>
    <row r="242" spans="1:11" ht="18.75" x14ac:dyDescent="0.3">
      <c r="A242" s="349"/>
      <c r="B242" s="351" t="s">
        <v>15</v>
      </c>
      <c r="C242" s="351"/>
      <c r="D242" s="18"/>
      <c r="E242" s="18"/>
      <c r="F242" s="18"/>
      <c r="G242" s="18"/>
      <c r="H242" s="18"/>
      <c r="I242" s="18"/>
      <c r="J242" s="11"/>
      <c r="K242" s="12"/>
    </row>
    <row r="243" spans="1:11" ht="18.75" x14ac:dyDescent="0.3">
      <c r="A243" s="349"/>
      <c r="B243" s="351" t="s">
        <v>15</v>
      </c>
      <c r="C243" s="351"/>
      <c r="D243" s="18"/>
      <c r="E243" s="18"/>
      <c r="F243" s="18"/>
      <c r="G243" s="18"/>
      <c r="H243" s="18"/>
      <c r="I243" s="18"/>
      <c r="J243" s="11"/>
      <c r="K243" s="12"/>
    </row>
    <row r="244" spans="1:11" ht="16.5" customHeight="1" x14ac:dyDescent="0.3">
      <c r="A244" s="349"/>
      <c r="B244" s="357" t="s">
        <v>15</v>
      </c>
      <c r="C244" s="357"/>
      <c r="D244" s="11"/>
      <c r="E244" s="11"/>
      <c r="F244" s="11"/>
      <c r="G244" s="11"/>
      <c r="H244" s="11"/>
      <c r="I244" s="11"/>
      <c r="J244" s="11"/>
      <c r="K244" s="12"/>
    </row>
    <row r="245" spans="1:11" ht="12.75" customHeight="1" x14ac:dyDescent="0.3">
      <c r="A245" s="349"/>
      <c r="B245" s="357" t="s">
        <v>15</v>
      </c>
      <c r="C245" s="357"/>
      <c r="D245" s="242"/>
      <c r="E245" s="10"/>
      <c r="F245" s="10"/>
      <c r="G245" s="10"/>
      <c r="H245" s="10"/>
      <c r="I245" s="10"/>
      <c r="J245" s="11"/>
      <c r="K245" s="12"/>
    </row>
    <row r="246" spans="1:11" ht="18.75" x14ac:dyDescent="0.3">
      <c r="A246" s="349" t="s">
        <v>97</v>
      </c>
      <c r="B246" s="351" t="s">
        <v>43</v>
      </c>
      <c r="C246" s="351"/>
      <c r="D246" s="9" t="s">
        <v>12</v>
      </c>
      <c r="E246" s="18"/>
      <c r="F246" s="18"/>
      <c r="G246" s="18"/>
      <c r="H246" s="18"/>
      <c r="I246" s="18"/>
      <c r="J246" s="11"/>
      <c r="K246" s="12"/>
    </row>
    <row r="247" spans="1:11" ht="18.75" x14ac:dyDescent="0.3">
      <c r="A247" s="349"/>
      <c r="B247" s="352" t="s">
        <v>44</v>
      </c>
      <c r="C247" s="352"/>
      <c r="D247" s="19"/>
      <c r="E247" s="20"/>
      <c r="F247" s="20"/>
      <c r="G247" s="20"/>
      <c r="H247" s="20"/>
      <c r="I247" s="20"/>
      <c r="J247" s="21"/>
      <c r="K247" s="22"/>
    </row>
    <row r="248" spans="1:11" ht="18.75" x14ac:dyDescent="0.3">
      <c r="A248" s="349"/>
      <c r="B248" s="352" t="s">
        <v>45</v>
      </c>
      <c r="C248" s="352"/>
      <c r="D248" s="9" t="s">
        <v>12</v>
      </c>
      <c r="E248" s="20"/>
      <c r="F248" s="20"/>
      <c r="G248" s="20"/>
      <c r="H248" s="20"/>
      <c r="I248" s="20"/>
      <c r="J248" s="21"/>
      <c r="K248" s="22"/>
    </row>
    <row r="249" spans="1:11" ht="16.5" customHeight="1" x14ac:dyDescent="0.3">
      <c r="A249" s="349"/>
      <c r="B249" s="352" t="s">
        <v>46</v>
      </c>
      <c r="C249" s="352"/>
      <c r="D249" s="9" t="s">
        <v>12</v>
      </c>
      <c r="E249" s="21"/>
      <c r="F249" s="21"/>
      <c r="G249" s="21"/>
      <c r="H249" s="21"/>
      <c r="I249" s="21"/>
      <c r="J249" s="21"/>
      <c r="K249" s="22"/>
    </row>
    <row r="250" spans="1:11" ht="19.5" thickBot="1" x14ac:dyDescent="0.35">
      <c r="A250" s="350"/>
      <c r="B250" s="353" t="s">
        <v>51</v>
      </c>
      <c r="C250" s="353"/>
      <c r="D250" s="40" t="s">
        <v>12</v>
      </c>
      <c r="E250" s="23"/>
      <c r="F250" s="23"/>
      <c r="G250" s="23"/>
      <c r="H250" s="23"/>
      <c r="I250" s="23"/>
      <c r="J250" s="23"/>
      <c r="K250" s="24"/>
    </row>
    <row r="251" spans="1:11" x14ac:dyDescent="0.2">
      <c r="A251" s="204"/>
      <c r="B251" s="204"/>
      <c r="C251" s="205"/>
      <c r="D251" s="206"/>
      <c r="E251" s="207"/>
      <c r="F251" s="207"/>
      <c r="G251" s="207"/>
      <c r="H251" s="207"/>
      <c r="I251" s="207"/>
      <c r="J251" s="207"/>
      <c r="K251" s="207"/>
    </row>
    <row r="252" spans="1:11" x14ac:dyDescent="0.2">
      <c r="C252" s="344" t="s">
        <v>357</v>
      </c>
      <c r="D252" s="344"/>
      <c r="E252" s="344"/>
      <c r="F252" s="344"/>
      <c r="G252" s="344"/>
      <c r="H252" s="344"/>
      <c r="I252" s="344"/>
    </row>
    <row r="253" spans="1:11" x14ac:dyDescent="0.2">
      <c r="C253" s="312"/>
      <c r="D253" s="312"/>
      <c r="E253" s="312"/>
      <c r="F253" s="312"/>
      <c r="G253" s="312"/>
      <c r="H253" s="312"/>
      <c r="I253" s="312"/>
    </row>
    <row r="254" spans="1:11" ht="18.75" x14ac:dyDescent="0.3">
      <c r="C254" s="345" t="s">
        <v>358</v>
      </c>
      <c r="D254" s="345"/>
      <c r="E254" s="190" t="s">
        <v>53</v>
      </c>
      <c r="F254" s="322" t="s">
        <v>359</v>
      </c>
      <c r="H254" s="346"/>
      <c r="I254" s="346"/>
      <c r="J254" s="346"/>
      <c r="K254" s="208"/>
    </row>
    <row r="255" spans="1:11" x14ac:dyDescent="0.2">
      <c r="C255" s="246"/>
      <c r="D255" s="246"/>
      <c r="E255" s="190"/>
      <c r="H255" s="243"/>
      <c r="I255" s="243"/>
      <c r="J255" s="243"/>
      <c r="K255" s="243"/>
    </row>
    <row r="256" spans="1:11" ht="15.75" x14ac:dyDescent="0.25">
      <c r="A256" s="347" t="s">
        <v>54</v>
      </c>
      <c r="B256" s="347"/>
      <c r="C256" s="347"/>
      <c r="D256" s="347"/>
      <c r="E256" s="347"/>
      <c r="F256" s="347"/>
      <c r="G256" s="347"/>
      <c r="H256" s="347"/>
      <c r="I256" s="347"/>
      <c r="J256" s="347"/>
      <c r="K256" s="347"/>
    </row>
    <row r="257" spans="1:14" ht="18.75" customHeight="1" x14ac:dyDescent="0.25">
      <c r="A257" s="348" t="s">
        <v>167</v>
      </c>
      <c r="B257" s="348"/>
      <c r="C257" s="348"/>
      <c r="D257" s="348"/>
      <c r="E257" s="348"/>
      <c r="F257" s="348"/>
      <c r="G257" s="348"/>
      <c r="H257" s="348"/>
      <c r="I257" s="348"/>
      <c r="J257" s="348"/>
      <c r="K257" s="348"/>
    </row>
    <row r="258" spans="1:14" ht="18.75" customHeight="1" x14ac:dyDescent="0.25">
      <c r="A258" s="343" t="s">
        <v>104</v>
      </c>
      <c r="B258" s="343"/>
      <c r="C258" s="343"/>
      <c r="D258" s="343"/>
      <c r="E258" s="343"/>
      <c r="F258" s="343"/>
      <c r="G258" s="343"/>
      <c r="H258" s="343"/>
      <c r="I258" s="343"/>
      <c r="J258" s="343"/>
      <c r="K258" s="343"/>
    </row>
    <row r="259" spans="1:14" s="192" customFormat="1" x14ac:dyDescent="0.2">
      <c r="A259" s="191"/>
      <c r="B259" s="191"/>
      <c r="C259" s="191"/>
      <c r="D259" s="191"/>
      <c r="E259" s="191"/>
      <c r="F259" s="191"/>
      <c r="G259" s="191"/>
      <c r="H259" s="191"/>
      <c r="I259" s="395" t="s">
        <v>18</v>
      </c>
      <c r="J259" s="395"/>
      <c r="K259" s="395"/>
    </row>
    <row r="260" spans="1:14" s="192" customFormat="1" ht="18.75" x14ac:dyDescent="0.3">
      <c r="A260" s="396" t="s">
        <v>0</v>
      </c>
      <c r="B260" s="396"/>
      <c r="C260" s="396"/>
      <c r="D260" s="396"/>
      <c r="E260" s="396"/>
      <c r="F260" s="396"/>
      <c r="G260" s="396"/>
      <c r="H260" s="396"/>
      <c r="I260" s="396"/>
      <c r="J260" s="396"/>
      <c r="K260" s="396"/>
      <c r="L260" s="193"/>
      <c r="M260" s="193"/>
      <c r="N260" s="193"/>
    </row>
    <row r="261" spans="1:14" s="192" customFormat="1" ht="18.75" x14ac:dyDescent="0.3">
      <c r="A261" s="396" t="s">
        <v>235</v>
      </c>
      <c r="B261" s="396"/>
      <c r="C261" s="396"/>
      <c r="D261" s="396"/>
      <c r="E261" s="396"/>
      <c r="F261" s="396"/>
      <c r="G261" s="396"/>
      <c r="H261" s="396"/>
      <c r="I261" s="396"/>
      <c r="J261" s="396"/>
      <c r="K261" s="396"/>
      <c r="L261" s="193"/>
      <c r="M261" s="193"/>
      <c r="N261" s="193"/>
    </row>
    <row r="262" spans="1:14" s="192" customFormat="1" ht="15" customHeight="1" x14ac:dyDescent="0.2">
      <c r="A262" s="397" t="s">
        <v>265</v>
      </c>
      <c r="B262" s="397"/>
      <c r="C262" s="397"/>
      <c r="D262" s="397"/>
      <c r="E262" s="397"/>
      <c r="F262" s="397"/>
      <c r="G262" s="397"/>
      <c r="H262" s="397"/>
      <c r="I262" s="397"/>
      <c r="J262" s="397"/>
      <c r="K262" s="397"/>
      <c r="L262" s="194"/>
      <c r="M262" s="194"/>
      <c r="N262" s="194"/>
    </row>
    <row r="263" spans="1:14" s="192" customFormat="1" x14ac:dyDescent="0.2">
      <c r="A263" s="387" t="s">
        <v>1</v>
      </c>
      <c r="B263" s="387"/>
      <c r="C263" s="387"/>
      <c r="D263" s="387"/>
      <c r="E263" s="387"/>
      <c r="F263" s="387"/>
      <c r="G263" s="387"/>
      <c r="H263" s="387"/>
      <c r="I263" s="387"/>
      <c r="J263" s="387"/>
      <c r="K263" s="387"/>
    </row>
    <row r="264" spans="1:14" s="192" customFormat="1" ht="15.95" customHeight="1" x14ac:dyDescent="0.25">
      <c r="A264" s="388" t="s">
        <v>62</v>
      </c>
      <c r="B264" s="389"/>
      <c r="C264" s="389"/>
      <c r="D264" s="390" t="s">
        <v>164</v>
      </c>
      <c r="E264" s="391"/>
      <c r="F264" s="391"/>
      <c r="G264" s="391"/>
      <c r="H264" s="391"/>
      <c r="I264" s="391"/>
      <c r="J264" s="391"/>
      <c r="K264" s="392"/>
    </row>
    <row r="265" spans="1:14" s="192" customFormat="1" ht="15.95" customHeight="1" x14ac:dyDescent="0.25">
      <c r="A265" s="393" t="s">
        <v>20</v>
      </c>
      <c r="B265" s="394"/>
      <c r="C265" s="394"/>
      <c r="D265" s="380" t="s">
        <v>279</v>
      </c>
      <c r="E265" s="381"/>
      <c r="F265" s="381"/>
      <c r="G265" s="381"/>
      <c r="H265" s="381"/>
      <c r="I265" s="381"/>
      <c r="J265" s="381"/>
      <c r="K265" s="382"/>
    </row>
    <row r="266" spans="1:14" s="192" customFormat="1" ht="15.95" customHeight="1" x14ac:dyDescent="0.25">
      <c r="A266" s="378" t="s">
        <v>22</v>
      </c>
      <c r="B266" s="379"/>
      <c r="C266" s="379"/>
      <c r="D266" s="380" t="s">
        <v>318</v>
      </c>
      <c r="E266" s="381"/>
      <c r="F266" s="381"/>
      <c r="G266" s="381"/>
      <c r="H266" s="381"/>
      <c r="I266" s="381"/>
      <c r="J266" s="381"/>
      <c r="K266" s="382"/>
    </row>
    <row r="267" spans="1:14" s="192" customFormat="1" ht="15.95" customHeight="1" x14ac:dyDescent="0.2">
      <c r="A267" s="378" t="s">
        <v>24</v>
      </c>
      <c r="B267" s="379"/>
      <c r="C267" s="379"/>
      <c r="D267" s="383"/>
      <c r="E267" s="384"/>
      <c r="F267" s="384"/>
      <c r="G267" s="384"/>
      <c r="H267" s="384"/>
      <c r="I267" s="384"/>
      <c r="J267" s="384"/>
      <c r="K267" s="385"/>
    </row>
    <row r="268" spans="1:14" s="192" customFormat="1" ht="15.95" customHeight="1" x14ac:dyDescent="0.2">
      <c r="A268" s="383" t="s">
        <v>25</v>
      </c>
      <c r="B268" s="384"/>
      <c r="C268" s="384"/>
      <c r="D268" s="386"/>
      <c r="E268" s="386"/>
      <c r="F268" s="386"/>
      <c r="G268" s="386"/>
      <c r="H268" s="386"/>
      <c r="I268" s="386"/>
      <c r="J268" s="386"/>
      <c r="K268" s="386"/>
    </row>
    <row r="269" spans="1:14" s="192" customFormat="1" ht="12.75" customHeight="1" thickBot="1" x14ac:dyDescent="0.25">
      <c r="A269" s="195"/>
      <c r="B269" s="191"/>
      <c r="C269" s="195"/>
      <c r="D269" s="196"/>
      <c r="E269" s="197"/>
      <c r="F269" s="197"/>
      <c r="G269" s="198"/>
      <c r="H269" s="198"/>
      <c r="I269" s="197"/>
      <c r="J269" s="197"/>
      <c r="K269" s="197"/>
    </row>
    <row r="270" spans="1:14" ht="13.5" customHeight="1" thickBot="1" x14ac:dyDescent="0.25">
      <c r="A270" s="364" t="s">
        <v>4</v>
      </c>
      <c r="B270" s="369" t="s">
        <v>5</v>
      </c>
      <c r="C270" s="370"/>
      <c r="D270" s="375" t="s">
        <v>6</v>
      </c>
      <c r="E270" s="376" t="s">
        <v>19</v>
      </c>
      <c r="F270" s="377"/>
      <c r="G270" s="376">
        <v>2022</v>
      </c>
      <c r="H270" s="377"/>
      <c r="I270" s="362" t="s">
        <v>7</v>
      </c>
      <c r="J270" s="363"/>
      <c r="K270" s="363"/>
    </row>
    <row r="271" spans="1:14" ht="13.5" customHeight="1" thickBot="1" x14ac:dyDescent="0.25">
      <c r="A271" s="368"/>
      <c r="B271" s="371"/>
      <c r="C271" s="372"/>
      <c r="D271" s="375"/>
      <c r="E271" s="364">
        <v>2020</v>
      </c>
      <c r="F271" s="364">
        <v>2021</v>
      </c>
      <c r="G271" s="364" t="s">
        <v>153</v>
      </c>
      <c r="H271" s="366" t="s">
        <v>68</v>
      </c>
      <c r="I271" s="364">
        <v>2023</v>
      </c>
      <c r="J271" s="364">
        <v>2024</v>
      </c>
      <c r="K271" s="364">
        <v>2025</v>
      </c>
    </row>
    <row r="272" spans="1:14" ht="30.75" customHeight="1" thickBot="1" x14ac:dyDescent="0.25">
      <c r="A272" s="365"/>
      <c r="B272" s="373"/>
      <c r="C272" s="374"/>
      <c r="D272" s="375"/>
      <c r="E272" s="365"/>
      <c r="F272" s="365"/>
      <c r="G272" s="365"/>
      <c r="H272" s="367"/>
      <c r="I272" s="365"/>
      <c r="J272" s="365"/>
      <c r="K272" s="365"/>
    </row>
    <row r="273" spans="1:13" ht="36.75" customHeight="1" x14ac:dyDescent="0.3">
      <c r="A273" s="47" t="s">
        <v>2</v>
      </c>
      <c r="B273" s="358" t="s">
        <v>160</v>
      </c>
      <c r="C273" s="358"/>
      <c r="D273" s="8" t="s">
        <v>12</v>
      </c>
      <c r="E273" s="199">
        <v>24.6</v>
      </c>
      <c r="F273" s="200">
        <v>35.9</v>
      </c>
      <c r="G273" s="199">
        <v>20.7</v>
      </c>
      <c r="H273" s="200">
        <v>42.19</v>
      </c>
      <c r="I273" s="279">
        <f>I274</f>
        <v>44.246978932968524</v>
      </c>
      <c r="J273" s="279">
        <f t="shared" ref="J273:K273" si="25">J274</f>
        <v>46.621307698440468</v>
      </c>
      <c r="K273" s="279">
        <f t="shared" si="25"/>
        <v>49.387463792056884</v>
      </c>
    </row>
    <row r="274" spans="1:13" ht="76.5" customHeight="1" x14ac:dyDescent="0.3">
      <c r="A274" s="124" t="s">
        <v>3</v>
      </c>
      <c r="B274" s="359" t="s">
        <v>206</v>
      </c>
      <c r="C274" s="360"/>
      <c r="D274" s="125" t="s">
        <v>12</v>
      </c>
      <c r="E274" s="201">
        <v>24.6</v>
      </c>
      <c r="F274" s="202">
        <v>35.9</v>
      </c>
      <c r="G274" s="201">
        <v>20.7</v>
      </c>
      <c r="H274" s="202">
        <v>42.19</v>
      </c>
      <c r="I274" s="278">
        <f>H274*I280*I282/10000</f>
        <v>44.246978932968524</v>
      </c>
      <c r="J274" s="278">
        <f t="shared" ref="J274:K274" si="26">I274*J280*J282/10000</f>
        <v>46.621307698440468</v>
      </c>
      <c r="K274" s="278">
        <f t="shared" si="26"/>
        <v>49.387463792056884</v>
      </c>
    </row>
    <row r="275" spans="1:13" ht="18.75" x14ac:dyDescent="0.3">
      <c r="A275" s="361" t="s">
        <v>163</v>
      </c>
      <c r="B275" s="357" t="s">
        <v>162</v>
      </c>
      <c r="C275" s="357"/>
      <c r="D275" s="9" t="s">
        <v>12</v>
      </c>
      <c r="E275" s="10"/>
      <c r="F275" s="10"/>
      <c r="G275" s="10"/>
      <c r="H275" s="10"/>
      <c r="I275" s="10"/>
      <c r="J275" s="11"/>
      <c r="K275" s="12"/>
    </row>
    <row r="276" spans="1:13" ht="40.5" customHeight="1" x14ac:dyDescent="0.3">
      <c r="A276" s="361"/>
      <c r="B276" s="129" t="s">
        <v>161</v>
      </c>
      <c r="C276" s="13" t="s">
        <v>26</v>
      </c>
      <c r="D276" s="9"/>
      <c r="E276" s="10"/>
      <c r="F276" s="10"/>
      <c r="G276" s="10"/>
      <c r="H276" s="10"/>
      <c r="I276" s="10"/>
      <c r="J276" s="11"/>
      <c r="K276" s="12"/>
    </row>
    <row r="277" spans="1:13" ht="37.5" x14ac:dyDescent="0.3">
      <c r="A277" s="361"/>
      <c r="B277" s="49" t="s">
        <v>281</v>
      </c>
      <c r="C277" s="14" t="s">
        <v>319</v>
      </c>
      <c r="D277" s="9" t="s">
        <v>12</v>
      </c>
      <c r="E277" s="10">
        <v>24.6</v>
      </c>
      <c r="F277" s="10">
        <v>35.9</v>
      </c>
      <c r="G277" s="10">
        <v>20.7</v>
      </c>
      <c r="H277" s="10">
        <v>42.19</v>
      </c>
      <c r="I277" s="280">
        <f>I274</f>
        <v>44.246978932968524</v>
      </c>
      <c r="J277" s="280">
        <f t="shared" ref="J277:K277" si="27">J274</f>
        <v>46.621307698440468</v>
      </c>
      <c r="K277" s="280">
        <f t="shared" si="27"/>
        <v>49.387463792056884</v>
      </c>
    </row>
    <row r="278" spans="1:13" ht="18.75" x14ac:dyDescent="0.3">
      <c r="A278" s="361"/>
      <c r="B278" s="49"/>
      <c r="C278" s="14" t="s">
        <v>17</v>
      </c>
      <c r="D278" s="9" t="s">
        <v>12</v>
      </c>
      <c r="E278" s="10"/>
      <c r="F278" s="10"/>
      <c r="G278" s="10"/>
      <c r="H278" s="10"/>
      <c r="I278" s="10"/>
      <c r="J278" s="11"/>
      <c r="K278" s="12"/>
    </row>
    <row r="279" spans="1:13" ht="63" customHeight="1" x14ac:dyDescent="0.3">
      <c r="A279" s="244" t="s">
        <v>27</v>
      </c>
      <c r="B279" s="356" t="s">
        <v>165</v>
      </c>
      <c r="C279" s="356"/>
      <c r="D279" s="9" t="s">
        <v>12</v>
      </c>
      <c r="E279" s="10">
        <v>24.6</v>
      </c>
      <c r="F279" s="10">
        <v>35.9</v>
      </c>
      <c r="G279" s="10">
        <v>20.7</v>
      </c>
      <c r="H279" s="10">
        <v>42.19</v>
      </c>
      <c r="I279" s="280">
        <f>I277</f>
        <v>44.246978932968524</v>
      </c>
      <c r="J279" s="280">
        <f t="shared" ref="J279:K279" si="28">J277</f>
        <v>46.621307698440468</v>
      </c>
      <c r="K279" s="280">
        <f t="shared" si="28"/>
        <v>49.387463792056884</v>
      </c>
    </row>
    <row r="280" spans="1:13" ht="38.25" customHeight="1" x14ac:dyDescent="0.3">
      <c r="A280" s="244" t="s">
        <v>29</v>
      </c>
      <c r="B280" s="356" t="s">
        <v>220</v>
      </c>
      <c r="C280" s="356"/>
      <c r="D280" s="15" t="s">
        <v>55</v>
      </c>
      <c r="E280" s="10">
        <v>87.5</v>
      </c>
      <c r="F280" s="10">
        <f>'расчет темпов по предприятиям'!L197</f>
        <v>144.6</v>
      </c>
      <c r="G280" s="275">
        <f>'расчет темпов по предприятиям'!L217</f>
        <v>115.38461538461537</v>
      </c>
      <c r="H280" s="275">
        <f>'расчет темпов по предприятиям'!F207</f>
        <v>101.10650069156293</v>
      </c>
      <c r="I280" s="275">
        <f>'расчет темпов по предприятиям'!I207</f>
        <v>101.2311901504788</v>
      </c>
      <c r="J280" s="276">
        <f>'расчет темпов по предприятиям'!L207</f>
        <v>101.21621621621621</v>
      </c>
      <c r="K280" s="277">
        <f>'расчет темпов по предприятиям'!F217</f>
        <v>101.46862483311081</v>
      </c>
      <c r="L280" s="248"/>
    </row>
    <row r="281" spans="1:13" ht="36.75" customHeight="1" x14ac:dyDescent="0.2">
      <c r="A281" s="244" t="s">
        <v>31</v>
      </c>
      <c r="B281" s="356" t="s">
        <v>61</v>
      </c>
      <c r="C281" s="356"/>
      <c r="D281" s="15" t="s">
        <v>55</v>
      </c>
      <c r="E281" s="15">
        <v>100</v>
      </c>
      <c r="F281" s="273">
        <f>F273/E273/F280*10000</f>
        <v>100.9232084022085</v>
      </c>
      <c r="G281" s="273">
        <f>G273/17.7/G280*10000</f>
        <v>101.35593220338983</v>
      </c>
      <c r="H281" s="273">
        <f>H273/F273/H280*10000</f>
        <v>116.2347530189118</v>
      </c>
      <c r="I281" s="15" t="s">
        <v>28</v>
      </c>
      <c r="J281" s="15" t="s">
        <v>28</v>
      </c>
      <c r="K281" s="16" t="s">
        <v>28</v>
      </c>
      <c r="M281" s="248"/>
    </row>
    <row r="282" spans="1:13" ht="18.75" x14ac:dyDescent="0.2">
      <c r="A282" s="244" t="s">
        <v>32</v>
      </c>
      <c r="B282" s="356" t="s">
        <v>30</v>
      </c>
      <c r="C282" s="356"/>
      <c r="D282" s="15" t="s">
        <v>55</v>
      </c>
      <c r="E282" s="15" t="s">
        <v>28</v>
      </c>
      <c r="F282" s="15" t="s">
        <v>28</v>
      </c>
      <c r="G282" s="15" t="s">
        <v>28</v>
      </c>
      <c r="H282" s="15" t="s">
        <v>28</v>
      </c>
      <c r="I282" s="15">
        <v>103.6</v>
      </c>
      <c r="J282" s="15">
        <v>104.1</v>
      </c>
      <c r="K282" s="17">
        <v>104.4</v>
      </c>
      <c r="M282" s="248"/>
    </row>
    <row r="283" spans="1:13" ht="18.75" x14ac:dyDescent="0.3">
      <c r="A283" s="244" t="s">
        <v>33</v>
      </c>
      <c r="B283" s="356" t="s">
        <v>67</v>
      </c>
      <c r="C283" s="356"/>
      <c r="D283" s="9" t="s">
        <v>9</v>
      </c>
      <c r="E283" s="10">
        <v>33</v>
      </c>
      <c r="F283" s="10">
        <v>33</v>
      </c>
      <c r="G283" s="10">
        <v>32</v>
      </c>
      <c r="H283" s="10">
        <v>33</v>
      </c>
      <c r="I283" s="10">
        <v>33</v>
      </c>
      <c r="J283" s="11">
        <v>33</v>
      </c>
      <c r="K283" s="12">
        <v>33</v>
      </c>
    </row>
    <row r="284" spans="1:13" ht="18.75" x14ac:dyDescent="0.3">
      <c r="A284" s="244" t="s">
        <v>34</v>
      </c>
      <c r="B284" s="356" t="s">
        <v>10</v>
      </c>
      <c r="C284" s="356"/>
      <c r="D284" s="9" t="s">
        <v>11</v>
      </c>
      <c r="E284" s="10">
        <v>22907</v>
      </c>
      <c r="F284" s="281">
        <f>F288/F283/12*1000000</f>
        <v>28787.878787878788</v>
      </c>
      <c r="G284" s="281">
        <f>G288/G283/6*1000000</f>
        <v>29166.666666666664</v>
      </c>
      <c r="H284" s="281">
        <f>H288/H283/12*1000000</f>
        <v>30050.505050505049</v>
      </c>
      <c r="I284" s="281">
        <f t="shared" ref="I284:K284" si="29">I288/I283/12*1000000</f>
        <v>31060.606060606064</v>
      </c>
      <c r="J284" s="281">
        <f t="shared" si="29"/>
        <v>32323.232323232322</v>
      </c>
      <c r="K284" s="281">
        <f t="shared" si="29"/>
        <v>33080.808080808078</v>
      </c>
    </row>
    <row r="285" spans="1:13" ht="40.5" customHeight="1" x14ac:dyDescent="0.3">
      <c r="A285" s="349" t="s">
        <v>35</v>
      </c>
      <c r="B285" s="356" t="s">
        <v>166</v>
      </c>
      <c r="C285" s="356"/>
      <c r="D285" s="9" t="s">
        <v>12</v>
      </c>
      <c r="E285" s="10">
        <v>39</v>
      </c>
      <c r="F285" s="10">
        <f>SUM(F287:F292)</f>
        <v>44.6</v>
      </c>
      <c r="G285" s="10">
        <f t="shared" ref="G285:K285" si="30">SUM(G287:G292)</f>
        <v>16.099999999999998</v>
      </c>
      <c r="H285" s="10">
        <f t="shared" si="30"/>
        <v>46.4</v>
      </c>
      <c r="I285" s="10">
        <f t="shared" si="30"/>
        <v>47.899999999999991</v>
      </c>
      <c r="J285" s="10">
        <f t="shared" si="30"/>
        <v>48.499999999999993</v>
      </c>
      <c r="K285" s="10">
        <f t="shared" si="30"/>
        <v>48.8</v>
      </c>
    </row>
    <row r="286" spans="1:13" ht="18.75" x14ac:dyDescent="0.3">
      <c r="A286" s="349"/>
      <c r="B286" s="356" t="s">
        <v>36</v>
      </c>
      <c r="C286" s="356"/>
      <c r="D286" s="9"/>
      <c r="E286" s="10"/>
      <c r="F286" s="10"/>
      <c r="G286" s="10"/>
      <c r="H286" s="10"/>
      <c r="I286" s="10"/>
      <c r="J286" s="11"/>
      <c r="K286" s="12"/>
    </row>
    <row r="287" spans="1:13" ht="18.75" x14ac:dyDescent="0.3">
      <c r="A287" s="244" t="s">
        <v>169</v>
      </c>
      <c r="B287" s="356" t="s">
        <v>37</v>
      </c>
      <c r="C287" s="356"/>
      <c r="D287" s="9" t="s">
        <v>8</v>
      </c>
      <c r="E287" s="10">
        <v>26</v>
      </c>
      <c r="F287" s="10">
        <v>27</v>
      </c>
      <c r="G287" s="10">
        <v>8</v>
      </c>
      <c r="H287" s="10">
        <v>28</v>
      </c>
      <c r="I287" s="10">
        <v>29</v>
      </c>
      <c r="J287" s="11">
        <v>29</v>
      </c>
      <c r="K287" s="12">
        <v>29</v>
      </c>
    </row>
    <row r="288" spans="1:13" ht="18.75" x14ac:dyDescent="0.3">
      <c r="A288" s="244" t="s">
        <v>170</v>
      </c>
      <c r="B288" s="356" t="s">
        <v>57</v>
      </c>
      <c r="C288" s="356"/>
      <c r="D288" s="9" t="s">
        <v>12</v>
      </c>
      <c r="E288" s="10">
        <v>9.5</v>
      </c>
      <c r="F288" s="10">
        <v>11.4</v>
      </c>
      <c r="G288" s="10">
        <v>5.6</v>
      </c>
      <c r="H288" s="10">
        <v>11.9</v>
      </c>
      <c r="I288" s="10">
        <v>12.3</v>
      </c>
      <c r="J288" s="11">
        <v>12.8</v>
      </c>
      <c r="K288" s="12">
        <v>13.1</v>
      </c>
    </row>
    <row r="289" spans="1:11" ht="18.75" x14ac:dyDescent="0.3">
      <c r="A289" s="244" t="s">
        <v>93</v>
      </c>
      <c r="B289" s="356" t="s">
        <v>168</v>
      </c>
      <c r="C289" s="356"/>
      <c r="D289" s="9" t="s">
        <v>12</v>
      </c>
      <c r="E289" s="10">
        <v>3</v>
      </c>
      <c r="F289" s="10">
        <v>4.0999999999999996</v>
      </c>
      <c r="G289" s="10">
        <v>1.7</v>
      </c>
      <c r="H289" s="10">
        <v>4.2</v>
      </c>
      <c r="I289" s="10">
        <v>4.3</v>
      </c>
      <c r="J289" s="11">
        <v>4.3</v>
      </c>
      <c r="K289" s="12">
        <v>4.3</v>
      </c>
    </row>
    <row r="290" spans="1:11" ht="18.75" x14ac:dyDescent="0.3">
      <c r="A290" s="244" t="s">
        <v>94</v>
      </c>
      <c r="B290" s="356" t="s">
        <v>58</v>
      </c>
      <c r="C290" s="356"/>
      <c r="D290" s="9" t="s">
        <v>12</v>
      </c>
      <c r="E290" s="10">
        <v>0.8</v>
      </c>
      <c r="F290" s="10">
        <v>0.8</v>
      </c>
      <c r="G290" s="10">
        <v>0.3</v>
      </c>
      <c r="H290" s="10">
        <v>0.8</v>
      </c>
      <c r="I290" s="10">
        <v>0.8</v>
      </c>
      <c r="J290" s="11">
        <v>0.8</v>
      </c>
      <c r="K290" s="12">
        <v>0.8</v>
      </c>
    </row>
    <row r="291" spans="1:11" ht="18.75" x14ac:dyDescent="0.3">
      <c r="A291" s="244" t="s">
        <v>95</v>
      </c>
      <c r="B291" s="356" t="s">
        <v>110</v>
      </c>
      <c r="C291" s="356"/>
      <c r="D291" s="9" t="s">
        <v>12</v>
      </c>
      <c r="E291" s="10">
        <v>0.2</v>
      </c>
      <c r="F291" s="10">
        <v>0.2</v>
      </c>
      <c r="G291" s="10">
        <v>0.1</v>
      </c>
      <c r="H291" s="10">
        <v>0.2</v>
      </c>
      <c r="I291" s="10">
        <v>0.2</v>
      </c>
      <c r="J291" s="11">
        <v>0.2</v>
      </c>
      <c r="K291" s="12">
        <v>0.2</v>
      </c>
    </row>
    <row r="292" spans="1:11" ht="37.5" customHeight="1" x14ac:dyDescent="0.3">
      <c r="A292" s="244" t="s">
        <v>96</v>
      </c>
      <c r="B292" s="356" t="s">
        <v>92</v>
      </c>
      <c r="C292" s="356"/>
      <c r="D292" s="9" t="s">
        <v>12</v>
      </c>
      <c r="E292" s="10">
        <v>1.47</v>
      </c>
      <c r="F292" s="10">
        <v>1.1000000000000001</v>
      </c>
      <c r="G292" s="10">
        <v>0.4</v>
      </c>
      <c r="H292" s="10">
        <v>1.3</v>
      </c>
      <c r="I292" s="10">
        <v>1.3</v>
      </c>
      <c r="J292" s="11">
        <v>1.4</v>
      </c>
      <c r="K292" s="12">
        <v>1.4</v>
      </c>
    </row>
    <row r="293" spans="1:11" ht="18.75" x14ac:dyDescent="0.3">
      <c r="A293" s="244" t="s">
        <v>35</v>
      </c>
      <c r="B293" s="356" t="s">
        <v>111</v>
      </c>
      <c r="C293" s="356"/>
      <c r="D293" s="9" t="s">
        <v>12</v>
      </c>
      <c r="E293" s="10">
        <v>0.8</v>
      </c>
      <c r="F293" s="10">
        <f>'расчет прибыли по предприятиям'!C105</f>
        <v>0</v>
      </c>
      <c r="G293" s="10">
        <f>'расчет прибыли по предприятиям'!D105</f>
        <v>0</v>
      </c>
      <c r="H293" s="10">
        <f>'расчет прибыли по предприятиям'!E105</f>
        <v>0.14000000000000001</v>
      </c>
      <c r="I293" s="10">
        <f>'расчет прибыли по предприятиям'!F105</f>
        <v>0.27</v>
      </c>
      <c r="J293" s="10">
        <f>'расчет прибыли по предприятиям'!G105</f>
        <v>0.34</v>
      </c>
      <c r="K293" s="10">
        <f>'расчет прибыли по предприятиям'!H105</f>
        <v>0.37</v>
      </c>
    </row>
    <row r="294" spans="1:11" ht="38.25" customHeight="1" x14ac:dyDescent="0.3">
      <c r="A294" s="244" t="s">
        <v>38</v>
      </c>
      <c r="B294" s="354" t="s">
        <v>59</v>
      </c>
      <c r="C294" s="354"/>
      <c r="D294" s="9" t="s">
        <v>12</v>
      </c>
      <c r="E294" s="10">
        <v>27.2</v>
      </c>
      <c r="F294" s="10">
        <v>27.2</v>
      </c>
      <c r="G294" s="10">
        <v>27.2</v>
      </c>
      <c r="H294" s="10">
        <v>27.2</v>
      </c>
      <c r="I294" s="10">
        <v>27.9</v>
      </c>
      <c r="J294" s="11">
        <v>29.2</v>
      </c>
      <c r="K294" s="12">
        <v>27.9</v>
      </c>
    </row>
    <row r="295" spans="1:11" ht="37.5" customHeight="1" x14ac:dyDescent="0.3">
      <c r="A295" s="244" t="s">
        <v>39</v>
      </c>
      <c r="B295" s="354" t="s">
        <v>60</v>
      </c>
      <c r="C295" s="354"/>
      <c r="D295" s="9" t="s">
        <v>12</v>
      </c>
      <c r="E295" s="10">
        <v>4.8</v>
      </c>
      <c r="F295" s="10">
        <v>4.8</v>
      </c>
      <c r="G295" s="10">
        <v>4.8</v>
      </c>
      <c r="H295" s="10">
        <v>5</v>
      </c>
      <c r="I295" s="10">
        <v>5</v>
      </c>
      <c r="J295" s="11">
        <v>5.2</v>
      </c>
      <c r="K295" s="12">
        <v>5.2</v>
      </c>
    </row>
    <row r="296" spans="1:11" ht="40.5" customHeight="1" x14ac:dyDescent="0.3">
      <c r="A296" s="244" t="s">
        <v>40</v>
      </c>
      <c r="B296" s="355" t="s">
        <v>102</v>
      </c>
      <c r="C296" s="355"/>
      <c r="D296" s="9" t="s">
        <v>12</v>
      </c>
      <c r="E296" s="10">
        <v>4.9000000000000004</v>
      </c>
      <c r="F296" s="10">
        <v>4.9000000000000004</v>
      </c>
      <c r="G296" s="10">
        <v>4.9000000000000004</v>
      </c>
      <c r="H296" s="10">
        <v>5</v>
      </c>
      <c r="I296" s="10">
        <v>5</v>
      </c>
      <c r="J296" s="11">
        <v>5.2</v>
      </c>
      <c r="K296" s="12">
        <v>5.2</v>
      </c>
    </row>
    <row r="297" spans="1:11" ht="37.5" customHeight="1" x14ac:dyDescent="0.3">
      <c r="A297" s="244" t="s">
        <v>41</v>
      </c>
      <c r="B297" s="356" t="s">
        <v>13</v>
      </c>
      <c r="C297" s="356"/>
      <c r="D297" s="9" t="s">
        <v>14</v>
      </c>
      <c r="E297" s="10">
        <v>100</v>
      </c>
      <c r="F297" s="10">
        <v>100</v>
      </c>
      <c r="G297" s="10">
        <v>100</v>
      </c>
      <c r="H297" s="10">
        <v>100</v>
      </c>
      <c r="I297" s="10">
        <v>100</v>
      </c>
      <c r="J297" s="10">
        <v>100</v>
      </c>
      <c r="K297" s="10">
        <v>100</v>
      </c>
    </row>
    <row r="298" spans="1:11" ht="37.5" x14ac:dyDescent="0.3">
      <c r="A298" s="349" t="s">
        <v>42</v>
      </c>
      <c r="B298" s="356" t="s">
        <v>171</v>
      </c>
      <c r="C298" s="356"/>
      <c r="D298" s="9" t="s">
        <v>56</v>
      </c>
      <c r="E298" s="10"/>
      <c r="F298" s="10"/>
      <c r="G298" s="10"/>
      <c r="H298" s="10"/>
      <c r="I298" s="10"/>
      <c r="J298" s="11"/>
      <c r="K298" s="12"/>
    </row>
    <row r="299" spans="1:11" ht="15.75" customHeight="1" x14ac:dyDescent="0.3">
      <c r="A299" s="349"/>
      <c r="B299" s="357" t="s">
        <v>320</v>
      </c>
      <c r="C299" s="357"/>
      <c r="D299" s="242"/>
      <c r="E299" s="242">
        <v>5000</v>
      </c>
      <c r="F299" s="242">
        <v>7230</v>
      </c>
      <c r="G299" s="242">
        <v>1500</v>
      </c>
      <c r="H299" s="242">
        <v>7310</v>
      </c>
      <c r="I299" s="242">
        <v>7400</v>
      </c>
      <c r="J299" s="11">
        <v>7490</v>
      </c>
      <c r="K299" s="12">
        <v>7600</v>
      </c>
    </row>
    <row r="300" spans="1:11" ht="18.75" x14ac:dyDescent="0.3">
      <c r="A300" s="349"/>
      <c r="B300" s="357" t="s">
        <v>15</v>
      </c>
      <c r="C300" s="357"/>
      <c r="D300" s="18"/>
      <c r="E300" s="18"/>
      <c r="F300" s="18"/>
      <c r="G300" s="18"/>
      <c r="H300" s="18"/>
      <c r="I300" s="18"/>
      <c r="J300" s="11"/>
      <c r="K300" s="12"/>
    </row>
    <row r="301" spans="1:11" ht="18.75" x14ac:dyDescent="0.3">
      <c r="A301" s="349" t="s">
        <v>97</v>
      </c>
      <c r="B301" s="351" t="s">
        <v>43</v>
      </c>
      <c r="C301" s="351"/>
      <c r="D301" s="9" t="s">
        <v>12</v>
      </c>
      <c r="E301" s="18">
        <v>0</v>
      </c>
      <c r="F301" s="18"/>
      <c r="G301" s="18"/>
      <c r="H301" s="18"/>
      <c r="I301" s="18"/>
      <c r="J301" s="11"/>
      <c r="K301" s="12"/>
    </row>
    <row r="302" spans="1:11" ht="18.75" x14ac:dyDescent="0.3">
      <c r="A302" s="349"/>
      <c r="B302" s="352" t="s">
        <v>44</v>
      </c>
      <c r="C302" s="352"/>
      <c r="D302" s="19"/>
      <c r="E302" s="20"/>
      <c r="F302" s="20"/>
      <c r="G302" s="20"/>
      <c r="H302" s="20"/>
      <c r="I302" s="20"/>
      <c r="J302" s="21"/>
      <c r="K302" s="22"/>
    </row>
    <row r="303" spans="1:11" ht="18.75" x14ac:dyDescent="0.3">
      <c r="A303" s="349"/>
      <c r="B303" s="352" t="s">
        <v>45</v>
      </c>
      <c r="C303" s="352"/>
      <c r="D303" s="9" t="s">
        <v>12</v>
      </c>
      <c r="E303" s="20"/>
      <c r="F303" s="20"/>
      <c r="G303" s="20"/>
      <c r="H303" s="20"/>
      <c r="I303" s="20"/>
      <c r="J303" s="21"/>
      <c r="K303" s="22"/>
    </row>
    <row r="304" spans="1:11" ht="16.5" customHeight="1" x14ac:dyDescent="0.3">
      <c r="A304" s="349"/>
      <c r="B304" s="352" t="s">
        <v>46</v>
      </c>
      <c r="C304" s="352"/>
      <c r="D304" s="9" t="s">
        <v>12</v>
      </c>
      <c r="E304" s="21"/>
      <c r="F304" s="21"/>
      <c r="G304" s="21"/>
      <c r="H304" s="21"/>
      <c r="I304" s="21"/>
      <c r="J304" s="21"/>
      <c r="K304" s="22"/>
    </row>
    <row r="305" spans="1:11" ht="19.5" thickBot="1" x14ac:dyDescent="0.35">
      <c r="A305" s="350"/>
      <c r="B305" s="353" t="s">
        <v>51</v>
      </c>
      <c r="C305" s="353"/>
      <c r="D305" s="40" t="s">
        <v>12</v>
      </c>
      <c r="E305" s="23"/>
      <c r="F305" s="23"/>
      <c r="G305" s="23"/>
      <c r="H305" s="23"/>
      <c r="I305" s="23"/>
      <c r="J305" s="23"/>
      <c r="K305" s="24"/>
    </row>
    <row r="306" spans="1:11" x14ac:dyDescent="0.2">
      <c r="A306" s="204"/>
      <c r="B306" s="204"/>
      <c r="C306" s="205"/>
      <c r="D306" s="206"/>
      <c r="E306" s="207"/>
      <c r="F306" s="207"/>
      <c r="G306" s="207"/>
      <c r="H306" s="207"/>
      <c r="I306" s="207"/>
      <c r="J306" s="207"/>
      <c r="K306" s="207"/>
    </row>
    <row r="307" spans="1:11" x14ac:dyDescent="0.2">
      <c r="C307" s="344" t="s">
        <v>357</v>
      </c>
      <c r="D307" s="344"/>
      <c r="E307" s="344"/>
      <c r="F307" s="344"/>
      <c r="G307" s="344"/>
      <c r="H307" s="344"/>
      <c r="I307" s="344"/>
    </row>
    <row r="308" spans="1:11" x14ac:dyDescent="0.2">
      <c r="C308" s="245"/>
      <c r="D308" s="245"/>
      <c r="E308" s="245"/>
      <c r="F308" s="245"/>
      <c r="G308" s="245"/>
      <c r="H308" s="245"/>
      <c r="I308" s="245"/>
    </row>
    <row r="309" spans="1:11" ht="18.75" x14ac:dyDescent="0.3">
      <c r="C309" s="345" t="s">
        <v>358</v>
      </c>
      <c r="D309" s="345"/>
      <c r="E309" s="190" t="s">
        <v>53</v>
      </c>
      <c r="F309" s="322" t="s">
        <v>359</v>
      </c>
      <c r="H309" s="346"/>
      <c r="I309" s="346"/>
      <c r="J309" s="346"/>
      <c r="K309" s="208"/>
    </row>
    <row r="310" spans="1:11" x14ac:dyDescent="0.2">
      <c r="C310" s="246"/>
      <c r="D310" s="246"/>
      <c r="E310" s="190"/>
      <c r="H310" s="243"/>
      <c r="I310" s="243"/>
      <c r="J310" s="243"/>
      <c r="K310" s="243"/>
    </row>
    <row r="311" spans="1:11" ht="15.75" x14ac:dyDescent="0.25">
      <c r="A311" s="347" t="s">
        <v>54</v>
      </c>
      <c r="B311" s="347"/>
      <c r="C311" s="347"/>
      <c r="D311" s="347"/>
      <c r="E311" s="347"/>
      <c r="F311" s="347"/>
      <c r="G311" s="347"/>
      <c r="H311" s="347"/>
      <c r="I311" s="347"/>
      <c r="J311" s="347"/>
      <c r="K311" s="347"/>
    </row>
    <row r="312" spans="1:11" ht="18.75" customHeight="1" x14ac:dyDescent="0.25">
      <c r="A312" s="348" t="s">
        <v>167</v>
      </c>
      <c r="B312" s="348"/>
      <c r="C312" s="348"/>
      <c r="D312" s="348"/>
      <c r="E312" s="348"/>
      <c r="F312" s="348"/>
      <c r="G312" s="348"/>
      <c r="H312" s="348"/>
      <c r="I312" s="348"/>
      <c r="J312" s="348"/>
      <c r="K312" s="348"/>
    </row>
    <row r="313" spans="1:11" ht="18.75" customHeight="1" x14ac:dyDescent="0.25">
      <c r="A313" s="343" t="s">
        <v>104</v>
      </c>
      <c r="B313" s="343"/>
      <c r="C313" s="343"/>
      <c r="D313" s="343"/>
      <c r="E313" s="343"/>
      <c r="F313" s="343"/>
      <c r="G313" s="343"/>
      <c r="H313" s="343"/>
      <c r="I313" s="343"/>
      <c r="J313" s="343"/>
      <c r="K313" s="343"/>
    </row>
  </sheetData>
  <mergeCells count="363">
    <mergeCell ref="I66:K66"/>
    <mergeCell ref="A17:A26"/>
    <mergeCell ref="C59:I59"/>
    <mergeCell ref="C61:D61"/>
    <mergeCell ref="A65:K65"/>
    <mergeCell ref="A63:K63"/>
    <mergeCell ref="B32:C32"/>
    <mergeCell ref="B33:C33"/>
    <mergeCell ref="B34:C34"/>
    <mergeCell ref="B43:C43"/>
    <mergeCell ref="B45:C45"/>
    <mergeCell ref="B46:C46"/>
    <mergeCell ref="B57:C57"/>
    <mergeCell ref="B38:C38"/>
    <mergeCell ref="B40:C40"/>
    <mergeCell ref="B17:C17"/>
    <mergeCell ref="B28:C28"/>
    <mergeCell ref="B29:C29"/>
    <mergeCell ref="B30:C30"/>
    <mergeCell ref="B31:C31"/>
    <mergeCell ref="B27:C27"/>
    <mergeCell ref="B50:C50"/>
    <mergeCell ref="B42:C42"/>
    <mergeCell ref="B44:C44"/>
    <mergeCell ref="A64:K64"/>
    <mergeCell ref="H61:J61"/>
    <mergeCell ref="B39:C39"/>
    <mergeCell ref="B41:C41"/>
    <mergeCell ref="B47:C47"/>
    <mergeCell ref="A46:A52"/>
    <mergeCell ref="A53:A57"/>
    <mergeCell ref="B55:C55"/>
    <mergeCell ref="B56:C56"/>
    <mergeCell ref="B53:C53"/>
    <mergeCell ref="B54:C54"/>
    <mergeCell ref="B52:C52"/>
    <mergeCell ref="B48:C48"/>
    <mergeCell ref="B49:C49"/>
    <mergeCell ref="B15:C15"/>
    <mergeCell ref="B51:C51"/>
    <mergeCell ref="A5:K5"/>
    <mergeCell ref="I12:K12"/>
    <mergeCell ref="D7:K7"/>
    <mergeCell ref="D8:K8"/>
    <mergeCell ref="D12:D14"/>
    <mergeCell ref="E12:F12"/>
    <mergeCell ref="F13:F14"/>
    <mergeCell ref="B16:C16"/>
    <mergeCell ref="A6:C6"/>
    <mergeCell ref="A7:C7"/>
    <mergeCell ref="A8:C8"/>
    <mergeCell ref="A9:C9"/>
    <mergeCell ref="A10:C10"/>
    <mergeCell ref="A12:A14"/>
    <mergeCell ref="A33:A34"/>
    <mergeCell ref="B35:C35"/>
    <mergeCell ref="B36:C36"/>
    <mergeCell ref="B37:C37"/>
    <mergeCell ref="I1:K1"/>
    <mergeCell ref="D6:K6"/>
    <mergeCell ref="D9:K9"/>
    <mergeCell ref="D10:K10"/>
    <mergeCell ref="K13:K14"/>
    <mergeCell ref="G13:G14"/>
    <mergeCell ref="H13:H14"/>
    <mergeCell ref="I13:I14"/>
    <mergeCell ref="J13:J14"/>
    <mergeCell ref="G12:H12"/>
    <mergeCell ref="A2:K2"/>
    <mergeCell ref="A3:K3"/>
    <mergeCell ref="A4:K4"/>
    <mergeCell ref="B12:C14"/>
    <mergeCell ref="E13:E14"/>
    <mergeCell ref="A72:C72"/>
    <mergeCell ref="D72:K72"/>
    <mergeCell ref="A73:C73"/>
    <mergeCell ref="D73:K73"/>
    <mergeCell ref="A74:C74"/>
    <mergeCell ref="D74:K74"/>
    <mergeCell ref="A67:K67"/>
    <mergeCell ref="A68:K68"/>
    <mergeCell ref="A69:K69"/>
    <mergeCell ref="A70:K70"/>
    <mergeCell ref="A71:C71"/>
    <mergeCell ref="D71:K71"/>
    <mergeCell ref="A75:C75"/>
    <mergeCell ref="D75:K75"/>
    <mergeCell ref="A77:A79"/>
    <mergeCell ref="B77:C79"/>
    <mergeCell ref="D77:D79"/>
    <mergeCell ref="E77:F77"/>
    <mergeCell ref="G77:H77"/>
    <mergeCell ref="I77:K77"/>
    <mergeCell ref="E78:E79"/>
    <mergeCell ref="F78:F79"/>
    <mergeCell ref="G78:G79"/>
    <mergeCell ref="H78:H79"/>
    <mergeCell ref="I78:I79"/>
    <mergeCell ref="J78:J79"/>
    <mergeCell ref="K78:K79"/>
    <mergeCell ref="B93:C93"/>
    <mergeCell ref="B94:C94"/>
    <mergeCell ref="B95:C95"/>
    <mergeCell ref="B96:C96"/>
    <mergeCell ref="B97:C97"/>
    <mergeCell ref="B80:C80"/>
    <mergeCell ref="B81:C81"/>
    <mergeCell ref="A82:A91"/>
    <mergeCell ref="B82:C82"/>
    <mergeCell ref="B92:C92"/>
    <mergeCell ref="B102:C102"/>
    <mergeCell ref="B103:C103"/>
    <mergeCell ref="B104:C104"/>
    <mergeCell ref="B105:C105"/>
    <mergeCell ref="B106:C106"/>
    <mergeCell ref="A98:A99"/>
    <mergeCell ref="B98:C98"/>
    <mergeCell ref="B99:C99"/>
    <mergeCell ref="B100:C100"/>
    <mergeCell ref="B101:C101"/>
    <mergeCell ref="A118:A122"/>
    <mergeCell ref="B118:C118"/>
    <mergeCell ref="B119:C119"/>
    <mergeCell ref="B120:C120"/>
    <mergeCell ref="B121:C121"/>
    <mergeCell ref="B122:C122"/>
    <mergeCell ref="B107:C107"/>
    <mergeCell ref="B108:C108"/>
    <mergeCell ref="B109:C109"/>
    <mergeCell ref="B110:C110"/>
    <mergeCell ref="A111:A117"/>
    <mergeCell ref="B111:C111"/>
    <mergeCell ref="B112:C112"/>
    <mergeCell ref="B113:C113"/>
    <mergeCell ref="B114:C114"/>
    <mergeCell ref="B115:C115"/>
    <mergeCell ref="B116:C116"/>
    <mergeCell ref="B117:C117"/>
    <mergeCell ref="A130:K130"/>
    <mergeCell ref="I131:K131"/>
    <mergeCell ref="A132:K132"/>
    <mergeCell ref="A133:K133"/>
    <mergeCell ref="A134:K134"/>
    <mergeCell ref="C124:I124"/>
    <mergeCell ref="C126:D126"/>
    <mergeCell ref="H126:J126"/>
    <mergeCell ref="A128:K128"/>
    <mergeCell ref="A129:K129"/>
    <mergeCell ref="A138:C138"/>
    <mergeCell ref="D138:K138"/>
    <mergeCell ref="A139:C139"/>
    <mergeCell ref="D139:K139"/>
    <mergeCell ref="A140:C140"/>
    <mergeCell ref="D140:K140"/>
    <mergeCell ref="A135:K135"/>
    <mergeCell ref="A136:C136"/>
    <mergeCell ref="D136:K136"/>
    <mergeCell ref="A137:C137"/>
    <mergeCell ref="D137:K137"/>
    <mergeCell ref="I142:K142"/>
    <mergeCell ref="E143:E144"/>
    <mergeCell ref="F143:F144"/>
    <mergeCell ref="G143:G144"/>
    <mergeCell ref="H143:H144"/>
    <mergeCell ref="I143:I144"/>
    <mergeCell ref="J143:J144"/>
    <mergeCell ref="K143:K144"/>
    <mergeCell ref="A142:A144"/>
    <mergeCell ref="B142:C144"/>
    <mergeCell ref="D142:D144"/>
    <mergeCell ref="E142:F142"/>
    <mergeCell ref="G142:H142"/>
    <mergeCell ref="B154:C154"/>
    <mergeCell ref="B155:C155"/>
    <mergeCell ref="B156:C156"/>
    <mergeCell ref="B157:C157"/>
    <mergeCell ref="B158:C158"/>
    <mergeCell ref="B145:C145"/>
    <mergeCell ref="B146:C146"/>
    <mergeCell ref="A147:A152"/>
    <mergeCell ref="B147:C147"/>
    <mergeCell ref="B153:C153"/>
    <mergeCell ref="B163:C163"/>
    <mergeCell ref="B164:C164"/>
    <mergeCell ref="B165:C165"/>
    <mergeCell ref="B166:C166"/>
    <mergeCell ref="B167:C167"/>
    <mergeCell ref="A159:A160"/>
    <mergeCell ref="B159:C159"/>
    <mergeCell ref="B160:C160"/>
    <mergeCell ref="B161:C161"/>
    <mergeCell ref="B162:C162"/>
    <mergeCell ref="A186:A190"/>
    <mergeCell ref="B186:C186"/>
    <mergeCell ref="B187:C187"/>
    <mergeCell ref="B188:C188"/>
    <mergeCell ref="B189:C189"/>
    <mergeCell ref="B190:C190"/>
    <mergeCell ref="B168:C168"/>
    <mergeCell ref="B169:C169"/>
    <mergeCell ref="B170:C170"/>
    <mergeCell ref="B171:C171"/>
    <mergeCell ref="A172:A185"/>
    <mergeCell ref="B172:C172"/>
    <mergeCell ref="B173:C173"/>
    <mergeCell ref="B175:C175"/>
    <mergeCell ref="B177:C177"/>
    <mergeCell ref="B178:C178"/>
    <mergeCell ref="B179:C179"/>
    <mergeCell ref="B185:C185"/>
    <mergeCell ref="B180:C180"/>
    <mergeCell ref="B181:C181"/>
    <mergeCell ref="B182:C182"/>
    <mergeCell ref="B183:C183"/>
    <mergeCell ref="B184:C184"/>
    <mergeCell ref="B176:C176"/>
    <mergeCell ref="A198:K198"/>
    <mergeCell ref="I199:K199"/>
    <mergeCell ref="A200:K200"/>
    <mergeCell ref="A201:K201"/>
    <mergeCell ref="A202:K202"/>
    <mergeCell ref="C192:I192"/>
    <mergeCell ref="C194:D194"/>
    <mergeCell ref="H194:J194"/>
    <mergeCell ref="A196:K196"/>
    <mergeCell ref="A197:K197"/>
    <mergeCell ref="A206:C206"/>
    <mergeCell ref="D206:K206"/>
    <mergeCell ref="A207:C207"/>
    <mergeCell ref="D207:K207"/>
    <mergeCell ref="A208:C208"/>
    <mergeCell ref="D208:K208"/>
    <mergeCell ref="A203:K203"/>
    <mergeCell ref="A204:C204"/>
    <mergeCell ref="D204:K204"/>
    <mergeCell ref="A205:C205"/>
    <mergeCell ref="D205:K205"/>
    <mergeCell ref="I210:K210"/>
    <mergeCell ref="E211:E212"/>
    <mergeCell ref="F211:F212"/>
    <mergeCell ref="G211:G212"/>
    <mergeCell ref="H211:H212"/>
    <mergeCell ref="I211:I212"/>
    <mergeCell ref="J211:J212"/>
    <mergeCell ref="K211:K212"/>
    <mergeCell ref="A210:A212"/>
    <mergeCell ref="B210:C212"/>
    <mergeCell ref="D210:D212"/>
    <mergeCell ref="E210:F210"/>
    <mergeCell ref="G210:H210"/>
    <mergeCell ref="B221:C221"/>
    <mergeCell ref="B222:C222"/>
    <mergeCell ref="B223:C223"/>
    <mergeCell ref="B224:C224"/>
    <mergeCell ref="B225:C225"/>
    <mergeCell ref="B213:C213"/>
    <mergeCell ref="B214:C214"/>
    <mergeCell ref="A215:A219"/>
    <mergeCell ref="B215:C215"/>
    <mergeCell ref="B220:C220"/>
    <mergeCell ref="B230:C230"/>
    <mergeCell ref="B231:C231"/>
    <mergeCell ref="B232:C232"/>
    <mergeCell ref="B233:C233"/>
    <mergeCell ref="B234:C234"/>
    <mergeCell ref="A226:A227"/>
    <mergeCell ref="B226:C226"/>
    <mergeCell ref="B227:C227"/>
    <mergeCell ref="B228:C228"/>
    <mergeCell ref="B229:C229"/>
    <mergeCell ref="A246:A250"/>
    <mergeCell ref="B246:C246"/>
    <mergeCell ref="B247:C247"/>
    <mergeCell ref="B248:C248"/>
    <mergeCell ref="B249:C249"/>
    <mergeCell ref="B250:C250"/>
    <mergeCell ref="B235:C235"/>
    <mergeCell ref="B236:C236"/>
    <mergeCell ref="B237:C237"/>
    <mergeCell ref="B238:C238"/>
    <mergeCell ref="A239:A245"/>
    <mergeCell ref="B239:C239"/>
    <mergeCell ref="B240:C240"/>
    <mergeCell ref="B241:C241"/>
    <mergeCell ref="B242:C242"/>
    <mergeCell ref="B243:C243"/>
    <mergeCell ref="B244:C244"/>
    <mergeCell ref="B245:C245"/>
    <mergeCell ref="A258:K258"/>
    <mergeCell ref="I259:K259"/>
    <mergeCell ref="A260:K260"/>
    <mergeCell ref="A261:K261"/>
    <mergeCell ref="A262:K262"/>
    <mergeCell ref="C252:I252"/>
    <mergeCell ref="C254:D254"/>
    <mergeCell ref="H254:J254"/>
    <mergeCell ref="A256:K256"/>
    <mergeCell ref="A257:K257"/>
    <mergeCell ref="A266:C266"/>
    <mergeCell ref="D266:K266"/>
    <mergeCell ref="A267:C267"/>
    <mergeCell ref="D267:K267"/>
    <mergeCell ref="A268:C268"/>
    <mergeCell ref="D268:K268"/>
    <mergeCell ref="A263:K263"/>
    <mergeCell ref="A264:C264"/>
    <mergeCell ref="D264:K264"/>
    <mergeCell ref="A265:C265"/>
    <mergeCell ref="D265:K265"/>
    <mergeCell ref="B273:C273"/>
    <mergeCell ref="B274:C274"/>
    <mergeCell ref="A275:A278"/>
    <mergeCell ref="B275:C275"/>
    <mergeCell ref="B279:C279"/>
    <mergeCell ref="I270:K270"/>
    <mergeCell ref="E271:E272"/>
    <mergeCell ref="F271:F272"/>
    <mergeCell ref="G271:G272"/>
    <mergeCell ref="H271:H272"/>
    <mergeCell ref="I271:I272"/>
    <mergeCell ref="J271:J272"/>
    <mergeCell ref="K271:K272"/>
    <mergeCell ref="A270:A272"/>
    <mergeCell ref="B270:C272"/>
    <mergeCell ref="D270:D272"/>
    <mergeCell ref="E270:F270"/>
    <mergeCell ref="G270:H270"/>
    <mergeCell ref="B292:C292"/>
    <mergeCell ref="B293:C293"/>
    <mergeCell ref="A285:A286"/>
    <mergeCell ref="B285:C285"/>
    <mergeCell ref="B286:C286"/>
    <mergeCell ref="B287:C287"/>
    <mergeCell ref="B288:C288"/>
    <mergeCell ref="B280:C280"/>
    <mergeCell ref="B281:C281"/>
    <mergeCell ref="B282:C282"/>
    <mergeCell ref="B283:C283"/>
    <mergeCell ref="B284:C284"/>
    <mergeCell ref="B174:C174"/>
    <mergeCell ref="A313:K313"/>
    <mergeCell ref="C307:I307"/>
    <mergeCell ref="C309:D309"/>
    <mergeCell ref="H309:J309"/>
    <mergeCell ref="A311:K311"/>
    <mergeCell ref="A312:K312"/>
    <mergeCell ref="A301:A305"/>
    <mergeCell ref="B301:C301"/>
    <mergeCell ref="B302:C302"/>
    <mergeCell ref="B303:C303"/>
    <mergeCell ref="B304:C304"/>
    <mergeCell ref="B305:C305"/>
    <mergeCell ref="B294:C294"/>
    <mergeCell ref="B295:C295"/>
    <mergeCell ref="B296:C296"/>
    <mergeCell ref="B297:C297"/>
    <mergeCell ref="A298:A300"/>
    <mergeCell ref="B298:C298"/>
    <mergeCell ref="B299:C299"/>
    <mergeCell ref="B300:C300"/>
    <mergeCell ref="B289:C289"/>
    <mergeCell ref="B290:C290"/>
    <mergeCell ref="B291:C291"/>
  </mergeCells>
  <phoneticPr fontId="0" type="noConversion"/>
  <printOptions horizontalCentered="1"/>
  <pageMargins left="0" right="0" top="0.39370078740157483" bottom="0.19685039370078741" header="0.51181102362204722" footer="0.51181102362204722"/>
  <pageSetup paperSize="9" scale="60" orientation="landscape" horizontalDpi="300" verticalDpi="300" r:id="rId1"/>
  <headerFooter alignWithMargins="0">
    <oddFooter>Страница &amp;P из &amp;N</oddFooter>
  </headerFooter>
  <rowBreaks count="5" manualBreakCount="5">
    <brk id="37" max="10" man="1"/>
    <brk id="65" max="10" man="1"/>
    <brk id="130" max="10" man="1"/>
    <brk id="198" max="10" man="1"/>
    <brk id="2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111"/>
  <sheetViews>
    <sheetView view="pageBreakPreview" zoomScaleNormal="75" zoomScaleSheetLayoutView="100" workbookViewId="0">
      <selection activeCell="C99" sqref="C99:H105"/>
    </sheetView>
  </sheetViews>
  <sheetFormatPr defaultRowHeight="12.75" x14ac:dyDescent="0.2"/>
  <cols>
    <col min="1" max="1" width="46.5703125" customWidth="1"/>
    <col min="2" max="8" width="15.7109375" customWidth="1"/>
    <col min="16" max="16" width="8.85546875" customWidth="1"/>
  </cols>
  <sheetData>
    <row r="1" spans="1:18" x14ac:dyDescent="0.2">
      <c r="G1" s="408" t="s">
        <v>89</v>
      </c>
      <c r="H1" s="408"/>
    </row>
    <row r="2" spans="1:18" ht="18.75" x14ac:dyDescent="0.2">
      <c r="A2" s="409" t="s">
        <v>103</v>
      </c>
      <c r="B2" s="409"/>
      <c r="C2" s="409"/>
      <c r="D2" s="409"/>
      <c r="E2" s="409"/>
      <c r="F2" s="409"/>
      <c r="G2" s="409"/>
      <c r="H2" s="409"/>
    </row>
    <row r="3" spans="1:18" ht="18.75" x14ac:dyDescent="0.2">
      <c r="A3" s="410" t="s">
        <v>236</v>
      </c>
      <c r="B3" s="410"/>
      <c r="C3" s="410"/>
      <c r="D3" s="410"/>
      <c r="E3" s="410"/>
      <c r="F3" s="410"/>
      <c r="G3" s="410"/>
      <c r="H3" s="410"/>
    </row>
    <row r="4" spans="1:18" ht="24.75" customHeight="1" x14ac:dyDescent="0.2">
      <c r="A4" s="411" t="s">
        <v>246</v>
      </c>
      <c r="B4" s="411"/>
      <c r="C4" s="411"/>
      <c r="D4" s="411"/>
      <c r="E4" s="411"/>
      <c r="F4" s="411"/>
      <c r="G4" s="411"/>
      <c r="H4" s="411"/>
    </row>
    <row r="5" spans="1:18" ht="24.75" customHeight="1" x14ac:dyDescent="0.2">
      <c r="A5" s="406" t="s">
        <v>1</v>
      </c>
      <c r="B5" s="406"/>
      <c r="C5" s="406"/>
      <c r="D5" s="406"/>
      <c r="E5" s="406"/>
      <c r="F5" s="406"/>
      <c r="G5" s="406"/>
      <c r="H5" s="406"/>
    </row>
    <row r="6" spans="1:18" ht="16.5" thickBot="1" x14ac:dyDescent="0.25">
      <c r="A6" s="26"/>
      <c r="B6" s="26"/>
      <c r="C6" s="26"/>
      <c r="D6" s="26"/>
      <c r="E6" s="26"/>
      <c r="F6" s="26"/>
      <c r="G6" s="26"/>
      <c r="H6" s="27" t="s">
        <v>63</v>
      </c>
    </row>
    <row r="7" spans="1:18" ht="22.5" customHeight="1" thickBot="1" x14ac:dyDescent="0.25">
      <c r="A7" s="407" t="s">
        <v>64</v>
      </c>
      <c r="B7" s="376" t="s">
        <v>19</v>
      </c>
      <c r="C7" s="377"/>
      <c r="D7" s="376">
        <v>2022</v>
      </c>
      <c r="E7" s="377"/>
      <c r="F7" s="362" t="s">
        <v>7</v>
      </c>
      <c r="G7" s="363"/>
      <c r="H7" s="363"/>
    </row>
    <row r="8" spans="1:18" ht="13.5" customHeight="1" thickBot="1" x14ac:dyDescent="0.25">
      <c r="A8" s="407"/>
      <c r="B8" s="364">
        <v>2020</v>
      </c>
      <c r="C8" s="364">
        <v>2021</v>
      </c>
      <c r="D8" s="364" t="s">
        <v>153</v>
      </c>
      <c r="E8" s="366" t="s">
        <v>68</v>
      </c>
      <c r="F8" s="364">
        <v>2023</v>
      </c>
      <c r="G8" s="364">
        <v>2024</v>
      </c>
      <c r="H8" s="364">
        <v>2025</v>
      </c>
    </row>
    <row r="9" spans="1:18" ht="27.75" customHeight="1" thickBot="1" x14ac:dyDescent="0.25">
      <c r="A9" s="407"/>
      <c r="B9" s="365"/>
      <c r="C9" s="365"/>
      <c r="D9" s="365"/>
      <c r="E9" s="367"/>
      <c r="F9" s="365"/>
      <c r="G9" s="365"/>
      <c r="H9" s="365"/>
    </row>
    <row r="10" spans="1:18" ht="64.5" customHeight="1" x14ac:dyDescent="0.3">
      <c r="A10" s="37" t="s">
        <v>172</v>
      </c>
      <c r="B10" s="38">
        <v>1994</v>
      </c>
      <c r="C10" s="323">
        <f>'форма для предприятий '!F15</f>
        <v>2041.3452420999997</v>
      </c>
      <c r="D10" s="323">
        <f>'форма для предприятий '!G15</f>
        <v>1159.5</v>
      </c>
      <c r="E10" s="323">
        <f>'форма для предприятий '!H15</f>
        <v>2707</v>
      </c>
      <c r="F10" s="323">
        <f>'форма для предприятий '!I15</f>
        <v>2881.1843380281689</v>
      </c>
      <c r="G10" s="323">
        <f>'форма для предприятий '!J15</f>
        <v>2984.3433428732396</v>
      </c>
      <c r="H10" s="323">
        <f>'форма для предприятий '!K15</f>
        <v>3108.5157632739156</v>
      </c>
    </row>
    <row r="11" spans="1:18" ht="42.95" customHeight="1" x14ac:dyDescent="0.3">
      <c r="A11" s="28" t="s">
        <v>106</v>
      </c>
      <c r="B11" s="21">
        <v>1355</v>
      </c>
      <c r="C11" s="324">
        <f>C10-C12</f>
        <v>1347.3452420999997</v>
      </c>
      <c r="D11" s="324">
        <f t="shared" ref="D11:H11" si="0">D10-D12</f>
        <v>784.5</v>
      </c>
      <c r="E11" s="324">
        <f t="shared" si="0"/>
        <v>2070</v>
      </c>
      <c r="F11" s="324">
        <f t="shared" si="0"/>
        <v>2244.1843380281689</v>
      </c>
      <c r="G11" s="324">
        <f t="shared" si="0"/>
        <v>2347.3433428732396</v>
      </c>
      <c r="H11" s="324">
        <f t="shared" si="0"/>
        <v>2471.5157632739156</v>
      </c>
      <c r="I11" s="336"/>
      <c r="J11" s="336"/>
      <c r="K11" s="336"/>
      <c r="L11" s="336"/>
      <c r="M11" s="336"/>
      <c r="N11" s="336"/>
      <c r="O11" s="336"/>
      <c r="P11" s="336"/>
      <c r="Q11" s="336"/>
      <c r="R11" s="336"/>
    </row>
    <row r="12" spans="1:18" ht="42.95" customHeight="1" x14ac:dyDescent="0.3">
      <c r="A12" s="30" t="s">
        <v>107</v>
      </c>
      <c r="B12" s="21">
        <v>639</v>
      </c>
      <c r="C12" s="298">
        <f>C13+C14+C15</f>
        <v>694</v>
      </c>
      <c r="D12" s="298">
        <f t="shared" ref="D12:H12" si="1">D13+D14+D15</f>
        <v>375</v>
      </c>
      <c r="E12" s="298">
        <f t="shared" si="1"/>
        <v>637</v>
      </c>
      <c r="F12" s="298">
        <f t="shared" si="1"/>
        <v>637</v>
      </c>
      <c r="G12" s="298">
        <f t="shared" si="1"/>
        <v>637</v>
      </c>
      <c r="H12" s="298">
        <f t="shared" si="1"/>
        <v>637</v>
      </c>
    </row>
    <row r="13" spans="1:18" ht="42.95" customHeight="1" x14ac:dyDescent="0.3">
      <c r="A13" s="30" t="s">
        <v>65</v>
      </c>
      <c r="B13" s="21">
        <v>38</v>
      </c>
      <c r="C13" s="298">
        <v>36</v>
      </c>
      <c r="D13" s="298">
        <v>16</v>
      </c>
      <c r="E13" s="325">
        <v>38</v>
      </c>
      <c r="F13" s="325">
        <v>38</v>
      </c>
      <c r="G13" s="325">
        <v>38</v>
      </c>
      <c r="H13" s="325">
        <v>38</v>
      </c>
    </row>
    <row r="14" spans="1:18" ht="42.95" customHeight="1" x14ac:dyDescent="0.3">
      <c r="A14" s="30" t="s">
        <v>66</v>
      </c>
      <c r="B14" s="21">
        <v>45</v>
      </c>
      <c r="C14" s="298">
        <v>48</v>
      </c>
      <c r="D14" s="298">
        <v>22</v>
      </c>
      <c r="E14" s="325">
        <v>50</v>
      </c>
      <c r="F14" s="325">
        <v>50</v>
      </c>
      <c r="G14" s="325">
        <v>50</v>
      </c>
      <c r="H14" s="325">
        <v>50</v>
      </c>
    </row>
    <row r="15" spans="1:18" ht="42.95" customHeight="1" x14ac:dyDescent="0.3">
      <c r="A15" s="28" t="s">
        <v>108</v>
      </c>
      <c r="B15" s="21">
        <v>557</v>
      </c>
      <c r="C15" s="298">
        <v>610</v>
      </c>
      <c r="D15" s="298">
        <v>337</v>
      </c>
      <c r="E15" s="325">
        <v>549</v>
      </c>
      <c r="F15" s="325">
        <v>549</v>
      </c>
      <c r="G15" s="325">
        <v>549</v>
      </c>
      <c r="H15" s="325">
        <v>549</v>
      </c>
    </row>
    <row r="16" spans="1:18" ht="42.95" customHeight="1" thickBot="1" x14ac:dyDescent="0.35">
      <c r="A16" s="31" t="s">
        <v>109</v>
      </c>
      <c r="B16" s="32">
        <v>603</v>
      </c>
      <c r="C16" s="326">
        <v>621</v>
      </c>
      <c r="D16" s="326">
        <v>417</v>
      </c>
      <c r="E16" s="327">
        <v>559</v>
      </c>
      <c r="F16" s="327">
        <v>559</v>
      </c>
      <c r="G16" s="327">
        <v>559</v>
      </c>
      <c r="H16" s="327">
        <v>559</v>
      </c>
    </row>
    <row r="17" spans="1:8" ht="19.5" thickTop="1" x14ac:dyDescent="0.3">
      <c r="A17" s="34"/>
      <c r="B17" s="35"/>
      <c r="C17" s="35"/>
      <c r="D17" s="35"/>
      <c r="E17" s="35"/>
      <c r="F17" s="35"/>
      <c r="G17" s="35"/>
      <c r="H17" s="35"/>
    </row>
    <row r="18" spans="1:8" ht="18.75" customHeight="1" x14ac:dyDescent="0.3">
      <c r="A18" s="56" t="s">
        <v>357</v>
      </c>
      <c r="B18" s="35"/>
      <c r="C18" s="35"/>
      <c r="D18" s="35"/>
      <c r="E18" s="405"/>
      <c r="F18" s="405"/>
      <c r="G18" s="35"/>
      <c r="H18" s="35"/>
    </row>
    <row r="19" spans="1:8" x14ac:dyDescent="0.2">
      <c r="A19" s="25"/>
    </row>
    <row r="20" spans="1:8" ht="18.75" x14ac:dyDescent="0.3">
      <c r="A20" s="285" t="s">
        <v>358</v>
      </c>
      <c r="B20" s="36" t="s">
        <v>53</v>
      </c>
      <c r="C20" s="328" t="s">
        <v>360</v>
      </c>
    </row>
    <row r="21" spans="1:8" ht="18.75" x14ac:dyDescent="0.3">
      <c r="A21" s="55"/>
      <c r="B21" s="36"/>
    </row>
    <row r="22" spans="1:8" ht="25.5" customHeight="1" x14ac:dyDescent="0.3">
      <c r="A22" s="240" t="s">
        <v>237</v>
      </c>
      <c r="B22" s="55"/>
      <c r="C22" s="55"/>
      <c r="D22" s="55"/>
      <c r="E22" s="55"/>
      <c r="F22" s="55"/>
      <c r="G22" s="55"/>
      <c r="H22" s="55"/>
    </row>
    <row r="23" spans="1:8" ht="21" customHeight="1" x14ac:dyDescent="0.3">
      <c r="A23" s="57" t="s">
        <v>105</v>
      </c>
      <c r="B23" s="58"/>
      <c r="C23" s="59"/>
      <c r="D23" s="59"/>
      <c r="E23" s="59"/>
    </row>
    <row r="24" spans="1:8" x14ac:dyDescent="0.2">
      <c r="G24" s="408" t="s">
        <v>89</v>
      </c>
      <c r="H24" s="408"/>
    </row>
    <row r="25" spans="1:8" ht="18.75" x14ac:dyDescent="0.2">
      <c r="A25" s="409" t="s">
        <v>103</v>
      </c>
      <c r="B25" s="409"/>
      <c r="C25" s="409"/>
      <c r="D25" s="409"/>
      <c r="E25" s="409"/>
      <c r="F25" s="409"/>
      <c r="G25" s="409"/>
      <c r="H25" s="409"/>
    </row>
    <row r="26" spans="1:8" ht="18.75" x14ac:dyDescent="0.2">
      <c r="A26" s="410" t="s">
        <v>236</v>
      </c>
      <c r="B26" s="410"/>
      <c r="C26" s="410"/>
      <c r="D26" s="410"/>
      <c r="E26" s="410"/>
      <c r="F26" s="410"/>
      <c r="G26" s="410"/>
      <c r="H26" s="410"/>
    </row>
    <row r="27" spans="1:8" ht="24.75" customHeight="1" x14ac:dyDescent="0.2">
      <c r="A27" s="411" t="s">
        <v>321</v>
      </c>
      <c r="B27" s="411"/>
      <c r="C27" s="411"/>
      <c r="D27" s="411"/>
      <c r="E27" s="411"/>
      <c r="F27" s="411"/>
      <c r="G27" s="411"/>
      <c r="H27" s="411"/>
    </row>
    <row r="28" spans="1:8" ht="24.75" customHeight="1" x14ac:dyDescent="0.2">
      <c r="A28" s="406" t="s">
        <v>1</v>
      </c>
      <c r="B28" s="406"/>
      <c r="C28" s="406"/>
      <c r="D28" s="406"/>
      <c r="E28" s="406"/>
      <c r="F28" s="406"/>
      <c r="G28" s="406"/>
      <c r="H28" s="406"/>
    </row>
    <row r="29" spans="1:8" ht="16.5" thickBot="1" x14ac:dyDescent="0.25">
      <c r="A29" s="26"/>
      <c r="B29" s="26"/>
      <c r="C29" s="26"/>
      <c r="D29" s="26"/>
      <c r="E29" s="26"/>
      <c r="F29" s="26"/>
      <c r="G29" s="26"/>
      <c r="H29" s="27" t="s">
        <v>63</v>
      </c>
    </row>
    <row r="30" spans="1:8" ht="22.5" customHeight="1" thickBot="1" x14ac:dyDescent="0.25">
      <c r="A30" s="407" t="s">
        <v>64</v>
      </c>
      <c r="B30" s="376" t="s">
        <v>19</v>
      </c>
      <c r="C30" s="377"/>
      <c r="D30" s="376">
        <v>2022</v>
      </c>
      <c r="E30" s="377"/>
      <c r="F30" s="362" t="s">
        <v>7</v>
      </c>
      <c r="G30" s="363"/>
      <c r="H30" s="363"/>
    </row>
    <row r="31" spans="1:8" ht="13.5" customHeight="1" thickBot="1" x14ac:dyDescent="0.25">
      <c r="A31" s="407"/>
      <c r="B31" s="364">
        <v>2020</v>
      </c>
      <c r="C31" s="364">
        <v>2021</v>
      </c>
      <c r="D31" s="364" t="s">
        <v>153</v>
      </c>
      <c r="E31" s="366" t="s">
        <v>68</v>
      </c>
      <c r="F31" s="364">
        <v>2023</v>
      </c>
      <c r="G31" s="364">
        <v>2024</v>
      </c>
      <c r="H31" s="364">
        <v>2025</v>
      </c>
    </row>
    <row r="32" spans="1:8" ht="27.75" customHeight="1" thickBot="1" x14ac:dyDescent="0.25">
      <c r="A32" s="407"/>
      <c r="B32" s="365"/>
      <c r="C32" s="365"/>
      <c r="D32" s="365"/>
      <c r="E32" s="367"/>
      <c r="F32" s="365"/>
      <c r="G32" s="365"/>
      <c r="H32" s="365"/>
    </row>
    <row r="33" spans="1:15" ht="64.5" customHeight="1" x14ac:dyDescent="0.3">
      <c r="A33" s="37" t="s">
        <v>172</v>
      </c>
      <c r="B33" s="38">
        <v>57.5</v>
      </c>
      <c r="C33" s="288">
        <f>'форма для предприятий '!F80</f>
        <v>57.580399999999997</v>
      </c>
      <c r="D33" s="288">
        <f>'форма для предприятий '!G80</f>
        <v>30.17</v>
      </c>
      <c r="E33" s="288">
        <f>'форма для предприятий '!H80</f>
        <v>59.59</v>
      </c>
      <c r="F33" s="288">
        <f>'форма для предприятий '!I80</f>
        <v>65.386908561096988</v>
      </c>
      <c r="G33" s="288">
        <f>'форма для предприятий '!J80</f>
        <v>72.421972979844085</v>
      </c>
      <c r="H33" s="288">
        <f>'форма для предприятий '!K80</f>
        <v>80.232813439320324</v>
      </c>
    </row>
    <row r="34" spans="1:15" ht="42.95" customHeight="1" x14ac:dyDescent="0.3">
      <c r="A34" s="28" t="s">
        <v>106</v>
      </c>
      <c r="B34" s="21">
        <v>72.5</v>
      </c>
      <c r="C34" s="289">
        <f>C33-C35</f>
        <v>54.180399999999999</v>
      </c>
      <c r="D34" s="289">
        <f t="shared" ref="D34:H34" si="2">D33-D35</f>
        <v>28.41</v>
      </c>
      <c r="E34" s="289">
        <f t="shared" si="2"/>
        <v>56.07</v>
      </c>
      <c r="F34" s="289">
        <f t="shared" si="2"/>
        <v>61.716908561096986</v>
      </c>
      <c r="G34" s="289">
        <f t="shared" si="2"/>
        <v>68.611972979844083</v>
      </c>
      <c r="H34" s="289">
        <f t="shared" si="2"/>
        <v>76.272813439320331</v>
      </c>
      <c r="I34" s="336"/>
      <c r="J34" s="336"/>
      <c r="K34" s="336"/>
      <c r="L34" s="336"/>
      <c r="M34" s="336"/>
      <c r="N34" s="336"/>
      <c r="O34" s="336"/>
    </row>
    <row r="35" spans="1:15" ht="42.95" customHeight="1" x14ac:dyDescent="0.3">
      <c r="A35" s="30" t="s">
        <v>107</v>
      </c>
      <c r="B35" s="21">
        <v>0.4</v>
      </c>
      <c r="C35" s="21">
        <v>3.4</v>
      </c>
      <c r="D35" s="21">
        <v>1.76</v>
      </c>
      <c r="E35" s="29">
        <v>3.52</v>
      </c>
      <c r="F35" s="29">
        <v>3.67</v>
      </c>
      <c r="G35" s="29">
        <v>3.81</v>
      </c>
      <c r="H35" s="29">
        <v>3.96</v>
      </c>
    </row>
    <row r="36" spans="1:15" ht="42.95" customHeight="1" x14ac:dyDescent="0.3">
      <c r="A36" s="30" t="s">
        <v>65</v>
      </c>
      <c r="B36" s="21">
        <v>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</row>
    <row r="37" spans="1:15" ht="42.95" customHeight="1" x14ac:dyDescent="0.3">
      <c r="A37" s="30" t="s">
        <v>66</v>
      </c>
      <c r="B37" s="21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</row>
    <row r="38" spans="1:15" ht="42.95" customHeight="1" x14ac:dyDescent="0.3">
      <c r="A38" s="28" t="s">
        <v>108</v>
      </c>
      <c r="B38" s="21">
        <v>0.4</v>
      </c>
      <c r="C38" s="289">
        <v>3.4</v>
      </c>
      <c r="D38" s="289">
        <v>1.76</v>
      </c>
      <c r="E38" s="338">
        <v>3.52</v>
      </c>
      <c r="F38" s="338">
        <v>3.67</v>
      </c>
      <c r="G38" s="338">
        <v>3.81</v>
      </c>
      <c r="H38" s="338">
        <v>3.96</v>
      </c>
    </row>
    <row r="39" spans="1:15" ht="42.95" customHeight="1" thickBot="1" x14ac:dyDescent="0.35">
      <c r="A39" s="31" t="s">
        <v>109</v>
      </c>
      <c r="B39" s="32">
        <v>1.1000000000000001</v>
      </c>
      <c r="C39" s="339">
        <v>4.0999999999999996</v>
      </c>
      <c r="D39" s="339">
        <v>2.13</v>
      </c>
      <c r="E39" s="340">
        <v>4.26</v>
      </c>
      <c r="F39" s="340">
        <v>4.43</v>
      </c>
      <c r="G39" s="340">
        <v>4.5999999999999996</v>
      </c>
      <c r="H39" s="340">
        <v>4.78</v>
      </c>
    </row>
    <row r="40" spans="1:15" ht="19.5" thickTop="1" x14ac:dyDescent="0.3">
      <c r="A40" s="34"/>
      <c r="B40" s="35"/>
      <c r="C40" s="35"/>
      <c r="D40" s="35"/>
      <c r="E40" s="35"/>
      <c r="F40" s="35"/>
      <c r="G40" s="35"/>
      <c r="H40" s="35"/>
    </row>
    <row r="41" spans="1:15" ht="18.75" customHeight="1" x14ac:dyDescent="0.3">
      <c r="A41" s="56" t="s">
        <v>357</v>
      </c>
      <c r="B41" s="35"/>
      <c r="C41" s="35"/>
      <c r="D41" s="35"/>
      <c r="E41" s="405"/>
      <c r="F41" s="405"/>
      <c r="G41" s="35"/>
      <c r="H41" s="35"/>
    </row>
    <row r="42" spans="1:15" x14ac:dyDescent="0.2">
      <c r="A42" s="25"/>
    </row>
    <row r="43" spans="1:15" ht="18.75" x14ac:dyDescent="0.3">
      <c r="A43" s="285" t="s">
        <v>358</v>
      </c>
      <c r="B43" s="36" t="s">
        <v>53</v>
      </c>
      <c r="C43" s="328" t="s">
        <v>360</v>
      </c>
    </row>
    <row r="44" spans="1:15" ht="18.75" x14ac:dyDescent="0.3">
      <c r="A44" s="247"/>
      <c r="B44" s="36"/>
    </row>
    <row r="45" spans="1:15" ht="25.5" customHeight="1" x14ac:dyDescent="0.3">
      <c r="A45" s="247" t="s">
        <v>237</v>
      </c>
      <c r="B45" s="247"/>
      <c r="C45" s="247"/>
      <c r="D45" s="247"/>
      <c r="E45" s="247"/>
      <c r="F45" s="247"/>
      <c r="G45" s="247"/>
      <c r="H45" s="247"/>
    </row>
    <row r="46" spans="1:15" x14ac:dyDescent="0.2">
      <c r="G46" s="408" t="s">
        <v>89</v>
      </c>
      <c r="H46" s="408"/>
    </row>
    <row r="47" spans="1:15" ht="18.75" x14ac:dyDescent="0.2">
      <c r="A47" s="409" t="s">
        <v>103</v>
      </c>
      <c r="B47" s="409"/>
      <c r="C47" s="409"/>
      <c r="D47" s="409"/>
      <c r="E47" s="409"/>
      <c r="F47" s="409"/>
      <c r="G47" s="409"/>
      <c r="H47" s="409"/>
    </row>
    <row r="48" spans="1:15" ht="18.75" x14ac:dyDescent="0.2">
      <c r="A48" s="410" t="s">
        <v>236</v>
      </c>
      <c r="B48" s="410"/>
      <c r="C48" s="410"/>
      <c r="D48" s="410"/>
      <c r="E48" s="410"/>
      <c r="F48" s="410"/>
      <c r="G48" s="410"/>
      <c r="H48" s="410"/>
    </row>
    <row r="49" spans="1:8" ht="24.75" customHeight="1" x14ac:dyDescent="0.2">
      <c r="A49" s="411" t="s">
        <v>278</v>
      </c>
      <c r="B49" s="411"/>
      <c r="C49" s="411"/>
      <c r="D49" s="411"/>
      <c r="E49" s="411"/>
      <c r="F49" s="411"/>
      <c r="G49" s="411"/>
      <c r="H49" s="411"/>
    </row>
    <row r="50" spans="1:8" ht="24.75" customHeight="1" x14ac:dyDescent="0.2">
      <c r="A50" s="406" t="s">
        <v>1</v>
      </c>
      <c r="B50" s="406"/>
      <c r="C50" s="406"/>
      <c r="D50" s="406"/>
      <c r="E50" s="406"/>
      <c r="F50" s="406"/>
      <c r="G50" s="406"/>
      <c r="H50" s="406"/>
    </row>
    <row r="51" spans="1:8" ht="16.5" thickBot="1" x14ac:dyDescent="0.25">
      <c r="A51" s="26"/>
      <c r="B51" s="26"/>
      <c r="C51" s="26"/>
      <c r="D51" s="26"/>
      <c r="E51" s="26"/>
      <c r="F51" s="26"/>
      <c r="G51" s="26"/>
      <c r="H51" s="27" t="s">
        <v>63</v>
      </c>
    </row>
    <row r="52" spans="1:8" ht="22.5" customHeight="1" thickBot="1" x14ac:dyDescent="0.25">
      <c r="A52" s="407" t="s">
        <v>64</v>
      </c>
      <c r="B52" s="376" t="s">
        <v>19</v>
      </c>
      <c r="C52" s="377"/>
      <c r="D52" s="376">
        <v>2022</v>
      </c>
      <c r="E52" s="377"/>
      <c r="F52" s="362" t="s">
        <v>7</v>
      </c>
      <c r="G52" s="363"/>
      <c r="H52" s="363"/>
    </row>
    <row r="53" spans="1:8" ht="13.5" customHeight="1" thickBot="1" x14ac:dyDescent="0.25">
      <c r="A53" s="407"/>
      <c r="B53" s="364">
        <v>2020</v>
      </c>
      <c r="C53" s="364">
        <v>2021</v>
      </c>
      <c r="D53" s="364" t="s">
        <v>153</v>
      </c>
      <c r="E53" s="366" t="s">
        <v>68</v>
      </c>
      <c r="F53" s="364">
        <v>2023</v>
      </c>
      <c r="G53" s="364">
        <v>2024</v>
      </c>
      <c r="H53" s="364">
        <v>2025</v>
      </c>
    </row>
    <row r="54" spans="1:8" ht="27.75" customHeight="1" thickBot="1" x14ac:dyDescent="0.25">
      <c r="A54" s="407"/>
      <c r="B54" s="365"/>
      <c r="C54" s="365"/>
      <c r="D54" s="365"/>
      <c r="E54" s="367"/>
      <c r="F54" s="365"/>
      <c r="G54" s="365"/>
      <c r="H54" s="365"/>
    </row>
    <row r="55" spans="1:8" ht="64.5" customHeight="1" x14ac:dyDescent="0.3">
      <c r="A55" s="37" t="s">
        <v>172</v>
      </c>
      <c r="B55" s="38">
        <v>100</v>
      </c>
      <c r="C55" s="38">
        <v>101</v>
      </c>
      <c r="D55" s="38">
        <v>55</v>
      </c>
      <c r="E55" s="39">
        <v>110</v>
      </c>
      <c r="F55" s="39">
        <v>115</v>
      </c>
      <c r="G55" s="39">
        <v>117</v>
      </c>
      <c r="H55" s="39">
        <v>118</v>
      </c>
    </row>
    <row r="56" spans="1:8" ht="42.95" customHeight="1" x14ac:dyDescent="0.3">
      <c r="A56" s="28" t="s">
        <v>106</v>
      </c>
      <c r="B56" s="21">
        <v>94</v>
      </c>
      <c r="C56" s="21">
        <v>92</v>
      </c>
      <c r="D56" s="21">
        <v>44</v>
      </c>
      <c r="E56" s="29">
        <v>99</v>
      </c>
      <c r="F56" s="29">
        <v>102</v>
      </c>
      <c r="G56" s="29">
        <v>102</v>
      </c>
      <c r="H56" s="29">
        <v>101</v>
      </c>
    </row>
    <row r="57" spans="1:8" ht="42.95" customHeight="1" x14ac:dyDescent="0.3">
      <c r="A57" s="30" t="s">
        <v>107</v>
      </c>
      <c r="B57" s="21">
        <v>5</v>
      </c>
      <c r="C57" s="21">
        <v>9</v>
      </c>
      <c r="D57" s="21">
        <v>11</v>
      </c>
      <c r="E57" s="29">
        <v>11</v>
      </c>
      <c r="F57" s="29">
        <v>13</v>
      </c>
      <c r="G57" s="29">
        <v>15</v>
      </c>
      <c r="H57" s="29">
        <v>17</v>
      </c>
    </row>
    <row r="58" spans="1:8" ht="42.95" customHeight="1" x14ac:dyDescent="0.3">
      <c r="A58" s="30" t="s">
        <v>65</v>
      </c>
      <c r="B58" s="21">
        <v>1</v>
      </c>
      <c r="C58" s="21">
        <v>0</v>
      </c>
      <c r="D58" s="21">
        <v>0</v>
      </c>
      <c r="E58" s="29">
        <v>0</v>
      </c>
      <c r="F58" s="29">
        <v>0</v>
      </c>
      <c r="G58" s="29">
        <v>0</v>
      </c>
      <c r="H58" s="29">
        <v>0</v>
      </c>
    </row>
    <row r="59" spans="1:8" ht="42.95" customHeight="1" x14ac:dyDescent="0.3">
      <c r="A59" s="30" t="s">
        <v>66</v>
      </c>
      <c r="B59" s="21">
        <v>0</v>
      </c>
      <c r="C59" s="21">
        <v>0</v>
      </c>
      <c r="D59" s="21">
        <v>0</v>
      </c>
      <c r="E59" s="29">
        <v>0</v>
      </c>
      <c r="F59" s="29">
        <v>0</v>
      </c>
      <c r="G59" s="29">
        <v>0</v>
      </c>
      <c r="H59" s="29">
        <v>0</v>
      </c>
    </row>
    <row r="60" spans="1:8" ht="42.95" customHeight="1" x14ac:dyDescent="0.3">
      <c r="A60" s="28" t="s">
        <v>108</v>
      </c>
      <c r="B60" s="21">
        <v>4</v>
      </c>
      <c r="C60" s="21">
        <v>9</v>
      </c>
      <c r="D60" s="21">
        <v>11</v>
      </c>
      <c r="E60" s="29">
        <v>11</v>
      </c>
      <c r="F60" s="29">
        <v>13</v>
      </c>
      <c r="G60" s="29">
        <v>15</v>
      </c>
      <c r="H60" s="29">
        <v>17</v>
      </c>
    </row>
    <row r="61" spans="1:8" ht="42.95" customHeight="1" thickBot="1" x14ac:dyDescent="0.35">
      <c r="A61" s="31" t="s">
        <v>109</v>
      </c>
      <c r="B61" s="32">
        <v>2</v>
      </c>
      <c r="C61" s="32">
        <v>3</v>
      </c>
      <c r="D61" s="32">
        <v>4</v>
      </c>
      <c r="E61" s="33">
        <v>4</v>
      </c>
      <c r="F61" s="33">
        <v>5</v>
      </c>
      <c r="G61" s="33">
        <v>6</v>
      </c>
      <c r="H61" s="33">
        <v>7</v>
      </c>
    </row>
    <row r="62" spans="1:8" ht="19.5" thickTop="1" x14ac:dyDescent="0.3">
      <c r="A62" s="34"/>
      <c r="B62" s="35"/>
      <c r="C62" s="35"/>
      <c r="D62" s="35"/>
      <c r="E62" s="35"/>
      <c r="F62" s="35"/>
      <c r="G62" s="35"/>
      <c r="H62" s="35"/>
    </row>
    <row r="63" spans="1:8" ht="18.75" customHeight="1" x14ac:dyDescent="0.3">
      <c r="A63" s="56" t="s">
        <v>357</v>
      </c>
      <c r="B63" s="35"/>
      <c r="C63" s="35"/>
      <c r="D63" s="35"/>
      <c r="E63" s="405"/>
      <c r="F63" s="405"/>
      <c r="G63" s="35"/>
      <c r="H63" s="35"/>
    </row>
    <row r="64" spans="1:8" x14ac:dyDescent="0.2">
      <c r="A64" s="25"/>
    </row>
    <row r="65" spans="1:8" ht="18.75" x14ac:dyDescent="0.3">
      <c r="A65" s="285" t="s">
        <v>358</v>
      </c>
      <c r="B65" s="36" t="s">
        <v>53</v>
      </c>
      <c r="C65" s="328" t="s">
        <v>360</v>
      </c>
    </row>
    <row r="66" spans="1:8" ht="18.75" x14ac:dyDescent="0.3">
      <c r="A66" s="247"/>
      <c r="B66" s="36"/>
    </row>
    <row r="67" spans="1:8" ht="25.5" customHeight="1" x14ac:dyDescent="0.3">
      <c r="A67" s="247" t="s">
        <v>237</v>
      </c>
      <c r="B67" s="247"/>
      <c r="C67" s="247"/>
      <c r="D67" s="247"/>
      <c r="E67" s="247"/>
      <c r="F67" s="247"/>
      <c r="G67" s="247"/>
      <c r="H67" s="247"/>
    </row>
    <row r="68" spans="1:8" x14ac:dyDescent="0.2">
      <c r="G68" s="408" t="s">
        <v>89</v>
      </c>
      <c r="H68" s="408"/>
    </row>
    <row r="69" spans="1:8" ht="18.75" x14ac:dyDescent="0.2">
      <c r="A69" s="409" t="s">
        <v>103</v>
      </c>
      <c r="B69" s="409"/>
      <c r="C69" s="409"/>
      <c r="D69" s="409"/>
      <c r="E69" s="409"/>
      <c r="F69" s="409"/>
      <c r="G69" s="409"/>
      <c r="H69" s="409"/>
    </row>
    <row r="70" spans="1:8" ht="18.75" x14ac:dyDescent="0.2">
      <c r="A70" s="410" t="s">
        <v>236</v>
      </c>
      <c r="B70" s="410"/>
      <c r="C70" s="410"/>
      <c r="D70" s="410"/>
      <c r="E70" s="410"/>
      <c r="F70" s="410"/>
      <c r="G70" s="410"/>
      <c r="H70" s="410"/>
    </row>
    <row r="71" spans="1:8" ht="24.75" customHeight="1" x14ac:dyDescent="0.2">
      <c r="A71" s="411" t="s">
        <v>322</v>
      </c>
      <c r="B71" s="411"/>
      <c r="C71" s="411"/>
      <c r="D71" s="411"/>
      <c r="E71" s="411"/>
      <c r="F71" s="411"/>
      <c r="G71" s="411"/>
      <c r="H71" s="411"/>
    </row>
    <row r="72" spans="1:8" ht="24.75" customHeight="1" x14ac:dyDescent="0.2">
      <c r="A72" s="406" t="s">
        <v>1</v>
      </c>
      <c r="B72" s="406"/>
      <c r="C72" s="406"/>
      <c r="D72" s="406"/>
      <c r="E72" s="406"/>
      <c r="F72" s="406"/>
      <c r="G72" s="406"/>
      <c r="H72" s="406"/>
    </row>
    <row r="73" spans="1:8" ht="16.5" thickBot="1" x14ac:dyDescent="0.25">
      <c r="A73" s="26"/>
      <c r="B73" s="26"/>
      <c r="C73" s="26"/>
      <c r="D73" s="26"/>
      <c r="E73" s="26"/>
      <c r="F73" s="26"/>
      <c r="G73" s="26"/>
      <c r="H73" s="27" t="s">
        <v>63</v>
      </c>
    </row>
    <row r="74" spans="1:8" ht="22.5" customHeight="1" thickBot="1" x14ac:dyDescent="0.25">
      <c r="A74" s="407" t="s">
        <v>64</v>
      </c>
      <c r="B74" s="376" t="s">
        <v>19</v>
      </c>
      <c r="C74" s="377"/>
      <c r="D74" s="376">
        <v>2022</v>
      </c>
      <c r="E74" s="377"/>
      <c r="F74" s="362" t="s">
        <v>7</v>
      </c>
      <c r="G74" s="363"/>
      <c r="H74" s="363"/>
    </row>
    <row r="75" spans="1:8" ht="13.5" customHeight="1" thickBot="1" x14ac:dyDescent="0.25">
      <c r="A75" s="407"/>
      <c r="B75" s="364">
        <v>2020</v>
      </c>
      <c r="C75" s="364">
        <v>2021</v>
      </c>
      <c r="D75" s="364" t="s">
        <v>153</v>
      </c>
      <c r="E75" s="366" t="s">
        <v>68</v>
      </c>
      <c r="F75" s="364">
        <v>2023</v>
      </c>
      <c r="G75" s="364">
        <v>2024</v>
      </c>
      <c r="H75" s="364">
        <v>2025</v>
      </c>
    </row>
    <row r="76" spans="1:8" ht="27.75" customHeight="1" thickBot="1" x14ac:dyDescent="0.25">
      <c r="A76" s="407"/>
      <c r="B76" s="365"/>
      <c r="C76" s="365"/>
      <c r="D76" s="365"/>
      <c r="E76" s="367"/>
      <c r="F76" s="365"/>
      <c r="G76" s="365"/>
      <c r="H76" s="365"/>
    </row>
    <row r="77" spans="1:8" ht="64.5" customHeight="1" x14ac:dyDescent="0.3">
      <c r="A77" s="37" t="s">
        <v>172</v>
      </c>
      <c r="B77" s="38">
        <v>6059</v>
      </c>
      <c r="C77" s="38">
        <v>6500</v>
      </c>
      <c r="D77" s="38">
        <v>3100</v>
      </c>
      <c r="E77" s="39">
        <v>6600</v>
      </c>
      <c r="F77" s="39">
        <v>7000</v>
      </c>
      <c r="G77" s="39">
        <v>7200</v>
      </c>
      <c r="H77" s="39">
        <v>7400</v>
      </c>
    </row>
    <row r="78" spans="1:8" ht="42.95" customHeight="1" x14ac:dyDescent="0.3">
      <c r="A78" s="28" t="s">
        <v>106</v>
      </c>
      <c r="B78" s="21">
        <v>5365</v>
      </c>
      <c r="C78" s="289">
        <v>5799.4</v>
      </c>
      <c r="D78" s="21">
        <v>2950</v>
      </c>
      <c r="E78" s="29">
        <v>5992.8</v>
      </c>
      <c r="F78" s="29">
        <v>6292.8</v>
      </c>
      <c r="G78" s="29">
        <v>6491</v>
      </c>
      <c r="H78" s="29">
        <v>6690</v>
      </c>
    </row>
    <row r="79" spans="1:8" ht="42.95" customHeight="1" x14ac:dyDescent="0.3">
      <c r="A79" s="30" t="s">
        <v>107</v>
      </c>
      <c r="B79" s="21">
        <v>694</v>
      </c>
      <c r="C79" s="21">
        <v>700.6</v>
      </c>
      <c r="D79" s="21">
        <v>150</v>
      </c>
      <c r="E79" s="29">
        <v>707.2</v>
      </c>
      <c r="F79" s="29">
        <v>707.2</v>
      </c>
      <c r="G79" s="29">
        <v>709</v>
      </c>
      <c r="H79" s="29">
        <v>710</v>
      </c>
    </row>
    <row r="80" spans="1:8" ht="42.95" customHeight="1" x14ac:dyDescent="0.3">
      <c r="A80" s="30" t="s">
        <v>65</v>
      </c>
      <c r="B80" s="21">
        <v>67</v>
      </c>
      <c r="C80" s="21">
        <v>65</v>
      </c>
      <c r="D80" s="21">
        <v>36</v>
      </c>
      <c r="E80" s="29">
        <v>66</v>
      </c>
      <c r="F80" s="29">
        <v>68</v>
      </c>
      <c r="G80" s="29">
        <v>69</v>
      </c>
      <c r="H80" s="29">
        <v>70</v>
      </c>
    </row>
    <row r="81" spans="1:8" ht="42.95" customHeight="1" x14ac:dyDescent="0.3">
      <c r="A81" s="30" t="s">
        <v>66</v>
      </c>
      <c r="B81" s="21">
        <v>146</v>
      </c>
      <c r="C81" s="21">
        <v>143</v>
      </c>
      <c r="D81" s="21">
        <v>70</v>
      </c>
      <c r="E81" s="29">
        <v>145</v>
      </c>
      <c r="F81" s="29">
        <v>148</v>
      </c>
      <c r="G81" s="29">
        <v>150</v>
      </c>
      <c r="H81" s="29">
        <v>152</v>
      </c>
    </row>
    <row r="82" spans="1:8" ht="42.95" customHeight="1" x14ac:dyDescent="0.3">
      <c r="A82" s="28" t="s">
        <v>108</v>
      </c>
      <c r="B82" s="21">
        <v>480</v>
      </c>
      <c r="C82" s="21">
        <v>500</v>
      </c>
      <c r="D82" s="21">
        <v>300</v>
      </c>
      <c r="E82" s="29">
        <v>503</v>
      </c>
      <c r="F82" s="29">
        <v>510</v>
      </c>
      <c r="G82" s="29">
        <v>512</v>
      </c>
      <c r="H82" s="29">
        <v>514</v>
      </c>
    </row>
    <row r="83" spans="1:8" ht="42.95" customHeight="1" thickBot="1" x14ac:dyDescent="0.35">
      <c r="A83" s="31" t="s">
        <v>109</v>
      </c>
      <c r="B83" s="32">
        <v>389</v>
      </c>
      <c r="C83" s="32">
        <v>369</v>
      </c>
      <c r="D83" s="32">
        <v>380</v>
      </c>
      <c r="E83" s="33">
        <v>371</v>
      </c>
      <c r="F83" s="33">
        <v>375</v>
      </c>
      <c r="G83" s="33">
        <v>380</v>
      </c>
      <c r="H83" s="33">
        <v>400</v>
      </c>
    </row>
    <row r="84" spans="1:8" ht="19.5" thickTop="1" x14ac:dyDescent="0.3">
      <c r="A84" s="34"/>
      <c r="B84" s="35"/>
      <c r="C84" s="35"/>
      <c r="D84" s="35"/>
      <c r="E84" s="35"/>
      <c r="F84" s="35"/>
      <c r="G84" s="35"/>
      <c r="H84" s="35"/>
    </row>
    <row r="85" spans="1:8" ht="18.75" customHeight="1" x14ac:dyDescent="0.3">
      <c r="A85" s="56" t="s">
        <v>357</v>
      </c>
      <c r="B85" s="35"/>
      <c r="C85" s="35"/>
      <c r="D85" s="35"/>
      <c r="E85" s="405"/>
      <c r="F85" s="405"/>
      <c r="G85" s="35"/>
      <c r="H85" s="35"/>
    </row>
    <row r="86" spans="1:8" x14ac:dyDescent="0.2">
      <c r="A86" s="25"/>
    </row>
    <row r="87" spans="1:8" ht="18.75" x14ac:dyDescent="0.3">
      <c r="A87" s="285" t="s">
        <v>358</v>
      </c>
      <c r="B87" s="36" t="s">
        <v>53</v>
      </c>
      <c r="C87" s="328" t="s">
        <v>360</v>
      </c>
    </row>
    <row r="88" spans="1:8" ht="18.75" x14ac:dyDescent="0.3">
      <c r="A88" s="247"/>
      <c r="B88" s="36"/>
    </row>
    <row r="89" spans="1:8" ht="25.5" customHeight="1" x14ac:dyDescent="0.3">
      <c r="A89" s="247" t="s">
        <v>237</v>
      </c>
      <c r="B89" s="247"/>
      <c r="C89" s="247"/>
      <c r="D89" s="247"/>
      <c r="E89" s="247"/>
      <c r="F89" s="247"/>
      <c r="G89" s="247"/>
      <c r="H89" s="247"/>
    </row>
    <row r="90" spans="1:8" x14ac:dyDescent="0.2">
      <c r="G90" s="408" t="s">
        <v>89</v>
      </c>
      <c r="H90" s="408"/>
    </row>
    <row r="91" spans="1:8" ht="18.75" x14ac:dyDescent="0.2">
      <c r="A91" s="409" t="s">
        <v>103</v>
      </c>
      <c r="B91" s="409"/>
      <c r="C91" s="409"/>
      <c r="D91" s="409"/>
      <c r="E91" s="409"/>
      <c r="F91" s="409"/>
      <c r="G91" s="409"/>
      <c r="H91" s="409"/>
    </row>
    <row r="92" spans="1:8" ht="18.75" x14ac:dyDescent="0.2">
      <c r="A92" s="410" t="s">
        <v>236</v>
      </c>
      <c r="B92" s="410"/>
      <c r="C92" s="410"/>
      <c r="D92" s="410"/>
      <c r="E92" s="410"/>
      <c r="F92" s="410"/>
      <c r="G92" s="410"/>
      <c r="H92" s="410"/>
    </row>
    <row r="93" spans="1:8" ht="24.75" customHeight="1" x14ac:dyDescent="0.2">
      <c r="A93" s="411" t="s">
        <v>265</v>
      </c>
      <c r="B93" s="411"/>
      <c r="C93" s="411"/>
      <c r="D93" s="411"/>
      <c r="E93" s="411"/>
      <c r="F93" s="411"/>
      <c r="G93" s="411"/>
      <c r="H93" s="411"/>
    </row>
    <row r="94" spans="1:8" ht="24.75" customHeight="1" x14ac:dyDescent="0.2">
      <c r="A94" s="406" t="s">
        <v>1</v>
      </c>
      <c r="B94" s="406"/>
      <c r="C94" s="406"/>
      <c r="D94" s="406"/>
      <c r="E94" s="406"/>
      <c r="F94" s="406"/>
      <c r="G94" s="406"/>
      <c r="H94" s="406"/>
    </row>
    <row r="95" spans="1:8" ht="16.5" thickBot="1" x14ac:dyDescent="0.25">
      <c r="A95" s="26"/>
      <c r="B95" s="26"/>
      <c r="C95" s="26"/>
      <c r="D95" s="26"/>
      <c r="E95" s="26"/>
      <c r="F95" s="26"/>
      <c r="G95" s="26"/>
      <c r="H95" s="27" t="s">
        <v>63</v>
      </c>
    </row>
    <row r="96" spans="1:8" ht="22.5" customHeight="1" thickBot="1" x14ac:dyDescent="0.25">
      <c r="A96" s="407" t="s">
        <v>64</v>
      </c>
      <c r="B96" s="376" t="s">
        <v>19</v>
      </c>
      <c r="C96" s="377"/>
      <c r="D96" s="376">
        <v>2022</v>
      </c>
      <c r="E96" s="377"/>
      <c r="F96" s="362" t="s">
        <v>7</v>
      </c>
      <c r="G96" s="363"/>
      <c r="H96" s="363"/>
    </row>
    <row r="97" spans="1:8" ht="13.5" customHeight="1" thickBot="1" x14ac:dyDescent="0.25">
      <c r="A97" s="407"/>
      <c r="B97" s="364">
        <v>2020</v>
      </c>
      <c r="C97" s="364">
        <v>2021</v>
      </c>
      <c r="D97" s="364" t="s">
        <v>153</v>
      </c>
      <c r="E97" s="366" t="s">
        <v>68</v>
      </c>
      <c r="F97" s="364">
        <v>2023</v>
      </c>
      <c r="G97" s="364">
        <v>2024</v>
      </c>
      <c r="H97" s="364">
        <v>2025</v>
      </c>
    </row>
    <row r="98" spans="1:8" ht="27.75" customHeight="1" thickBot="1" x14ac:dyDescent="0.25">
      <c r="A98" s="407"/>
      <c r="B98" s="365"/>
      <c r="C98" s="365"/>
      <c r="D98" s="365"/>
      <c r="E98" s="367"/>
      <c r="F98" s="365"/>
      <c r="G98" s="365"/>
      <c r="H98" s="365"/>
    </row>
    <row r="99" spans="1:8" ht="64.5" customHeight="1" x14ac:dyDescent="0.3">
      <c r="A99" s="37" t="s">
        <v>172</v>
      </c>
      <c r="B99" s="38">
        <v>24.6</v>
      </c>
      <c r="C99" s="288">
        <v>35.9</v>
      </c>
      <c r="D99" s="288">
        <v>20.7</v>
      </c>
      <c r="E99" s="288">
        <v>42.19</v>
      </c>
      <c r="F99" s="288">
        <v>44.19</v>
      </c>
      <c r="G99" s="288">
        <v>45.7</v>
      </c>
      <c r="H99" s="288">
        <v>47.87</v>
      </c>
    </row>
    <row r="100" spans="1:8" ht="42.95" customHeight="1" x14ac:dyDescent="0.3">
      <c r="A100" s="28" t="s">
        <v>106</v>
      </c>
      <c r="B100" s="21">
        <v>26.7</v>
      </c>
      <c r="C100" s="289">
        <v>39.700000000000003</v>
      </c>
      <c r="D100" s="289">
        <v>22.9</v>
      </c>
      <c r="E100" s="338">
        <v>41.39</v>
      </c>
      <c r="F100" s="338">
        <v>42.59</v>
      </c>
      <c r="G100" s="338">
        <v>43.7</v>
      </c>
      <c r="H100" s="338">
        <v>45.67</v>
      </c>
    </row>
    <row r="101" spans="1:8" ht="42.95" customHeight="1" x14ac:dyDescent="0.3">
      <c r="A101" s="30" t="s">
        <v>107</v>
      </c>
      <c r="B101" s="21">
        <v>-2.1</v>
      </c>
      <c r="C101" s="289">
        <v>-3.8</v>
      </c>
      <c r="D101" s="289">
        <v>-2.2000000000000002</v>
      </c>
      <c r="E101" s="338">
        <v>0.8</v>
      </c>
      <c r="F101" s="338">
        <v>1.6</v>
      </c>
      <c r="G101" s="338">
        <v>2</v>
      </c>
      <c r="H101" s="338">
        <v>2.2000000000000002</v>
      </c>
    </row>
    <row r="102" spans="1:8" ht="42.95" customHeight="1" x14ac:dyDescent="0.3">
      <c r="A102" s="30" t="s">
        <v>65</v>
      </c>
      <c r="B102" s="21">
        <v>0</v>
      </c>
      <c r="C102" s="289">
        <v>0</v>
      </c>
      <c r="D102" s="289">
        <v>0</v>
      </c>
      <c r="E102" s="289">
        <v>0</v>
      </c>
      <c r="F102" s="289">
        <v>0</v>
      </c>
      <c r="G102" s="289">
        <v>0</v>
      </c>
      <c r="H102" s="289">
        <v>0</v>
      </c>
    </row>
    <row r="103" spans="1:8" ht="42.95" customHeight="1" x14ac:dyDescent="0.3">
      <c r="A103" s="30" t="s">
        <v>66</v>
      </c>
      <c r="B103" s="21">
        <v>0</v>
      </c>
      <c r="C103" s="289">
        <v>0</v>
      </c>
      <c r="D103" s="289">
        <v>0</v>
      </c>
      <c r="E103" s="289">
        <v>0</v>
      </c>
      <c r="F103" s="289">
        <v>0</v>
      </c>
      <c r="G103" s="289">
        <v>0</v>
      </c>
      <c r="H103" s="289">
        <v>0</v>
      </c>
    </row>
    <row r="104" spans="1:8" ht="42.95" customHeight="1" x14ac:dyDescent="0.3">
      <c r="A104" s="28" t="s">
        <v>108</v>
      </c>
      <c r="B104" s="21">
        <v>-2.1</v>
      </c>
      <c r="C104" s="289">
        <v>-3.8</v>
      </c>
      <c r="D104" s="289">
        <v>-2.2000000000000002</v>
      </c>
      <c r="E104" s="338">
        <v>0.8</v>
      </c>
      <c r="F104" s="338">
        <v>1.6</v>
      </c>
      <c r="G104" s="338">
        <v>2</v>
      </c>
      <c r="H104" s="338">
        <v>2.2000000000000002</v>
      </c>
    </row>
    <row r="105" spans="1:8" ht="42.95" customHeight="1" thickBot="1" x14ac:dyDescent="0.35">
      <c r="A105" s="31" t="s">
        <v>109</v>
      </c>
      <c r="B105" s="32">
        <v>-2.2999999999999998</v>
      </c>
      <c r="C105" s="339">
        <v>0</v>
      </c>
      <c r="D105" s="339">
        <v>0</v>
      </c>
      <c r="E105" s="340">
        <v>0.14000000000000001</v>
      </c>
      <c r="F105" s="340">
        <v>0.27</v>
      </c>
      <c r="G105" s="340">
        <v>0.34</v>
      </c>
      <c r="H105" s="340">
        <v>0.37</v>
      </c>
    </row>
    <row r="106" spans="1:8" ht="19.5" thickTop="1" x14ac:dyDescent="0.3">
      <c r="A106" s="34"/>
      <c r="B106" s="35"/>
      <c r="C106" s="35"/>
      <c r="D106" s="35"/>
      <c r="E106" s="35"/>
      <c r="F106" s="35"/>
      <c r="G106" s="35"/>
      <c r="H106" s="35"/>
    </row>
    <row r="107" spans="1:8" ht="18.75" customHeight="1" x14ac:dyDescent="0.3">
      <c r="A107" s="56" t="s">
        <v>357</v>
      </c>
      <c r="B107" s="35"/>
      <c r="C107" s="35"/>
      <c r="D107" s="35"/>
      <c r="E107" s="405"/>
      <c r="F107" s="405"/>
      <c r="G107" s="35"/>
      <c r="H107" s="35"/>
    </row>
    <row r="108" spans="1:8" x14ac:dyDescent="0.2">
      <c r="A108" s="25"/>
    </row>
    <row r="109" spans="1:8" ht="18.75" x14ac:dyDescent="0.3">
      <c r="A109" s="285" t="s">
        <v>358</v>
      </c>
      <c r="B109" s="36" t="s">
        <v>53</v>
      </c>
      <c r="C109" s="328" t="s">
        <v>360</v>
      </c>
    </row>
    <row r="110" spans="1:8" ht="18.75" x14ac:dyDescent="0.3">
      <c r="A110" s="247"/>
      <c r="B110" s="36"/>
    </row>
    <row r="111" spans="1:8" ht="25.5" customHeight="1" x14ac:dyDescent="0.3">
      <c r="A111" s="247" t="s">
        <v>237</v>
      </c>
      <c r="B111" s="247"/>
      <c r="C111" s="247"/>
      <c r="D111" s="247"/>
      <c r="E111" s="247"/>
      <c r="F111" s="247"/>
      <c r="G111" s="247"/>
      <c r="H111" s="247"/>
    </row>
  </sheetData>
  <mergeCells count="85">
    <mergeCell ref="E18:F18"/>
    <mergeCell ref="B8:B9"/>
    <mergeCell ref="E8:E9"/>
    <mergeCell ref="A7:A9"/>
    <mergeCell ref="C8:C9"/>
    <mergeCell ref="D8:D9"/>
    <mergeCell ref="H8:H9"/>
    <mergeCell ref="F8:F9"/>
    <mergeCell ref="G1:H1"/>
    <mergeCell ref="F7:H7"/>
    <mergeCell ref="A2:H2"/>
    <mergeCell ref="A3:H3"/>
    <mergeCell ref="B7:C7"/>
    <mergeCell ref="A5:H5"/>
    <mergeCell ref="A4:H4"/>
    <mergeCell ref="G8:G9"/>
    <mergeCell ref="D7:E7"/>
    <mergeCell ref="G24:H24"/>
    <mergeCell ref="A25:H25"/>
    <mergeCell ref="A26:H26"/>
    <mergeCell ref="A27:H27"/>
    <mergeCell ref="A28:H28"/>
    <mergeCell ref="A30:A32"/>
    <mergeCell ref="B30:C30"/>
    <mergeCell ref="D30:E30"/>
    <mergeCell ref="F30:H30"/>
    <mergeCell ref="B31:B32"/>
    <mergeCell ref="C31:C32"/>
    <mergeCell ref="D31:D32"/>
    <mergeCell ref="E31:E32"/>
    <mergeCell ref="F31:F32"/>
    <mergeCell ref="G31:G32"/>
    <mergeCell ref="H31:H32"/>
    <mergeCell ref="E41:F41"/>
    <mergeCell ref="G46:H46"/>
    <mergeCell ref="A47:H47"/>
    <mergeCell ref="A48:H48"/>
    <mergeCell ref="A49:H49"/>
    <mergeCell ref="A50:H50"/>
    <mergeCell ref="A52:A54"/>
    <mergeCell ref="B52:C52"/>
    <mergeCell ref="D52:E52"/>
    <mergeCell ref="F52:H52"/>
    <mergeCell ref="B53:B54"/>
    <mergeCell ref="C53:C54"/>
    <mergeCell ref="D53:D54"/>
    <mergeCell ref="E53:E54"/>
    <mergeCell ref="F53:F54"/>
    <mergeCell ref="G53:G54"/>
    <mergeCell ref="H53:H54"/>
    <mergeCell ref="E63:F63"/>
    <mergeCell ref="G68:H68"/>
    <mergeCell ref="A69:H69"/>
    <mergeCell ref="A70:H70"/>
    <mergeCell ref="A71:H71"/>
    <mergeCell ref="A72:H72"/>
    <mergeCell ref="A74:A76"/>
    <mergeCell ref="B74:C74"/>
    <mergeCell ref="D74:E74"/>
    <mergeCell ref="F74:H74"/>
    <mergeCell ref="B75:B76"/>
    <mergeCell ref="C75:C76"/>
    <mergeCell ref="D75:D76"/>
    <mergeCell ref="E75:E76"/>
    <mergeCell ref="F75:F76"/>
    <mergeCell ref="G75:G76"/>
    <mergeCell ref="H75:H76"/>
    <mergeCell ref="E85:F85"/>
    <mergeCell ref="G90:H90"/>
    <mergeCell ref="A91:H91"/>
    <mergeCell ref="A92:H92"/>
    <mergeCell ref="A93:H93"/>
    <mergeCell ref="E107:F107"/>
    <mergeCell ref="A94:H94"/>
    <mergeCell ref="A96:A98"/>
    <mergeCell ref="B96:C96"/>
    <mergeCell ref="D96:E96"/>
    <mergeCell ref="F96:H96"/>
    <mergeCell ref="B97:B98"/>
    <mergeCell ref="C97:C98"/>
    <mergeCell ref="D97:D98"/>
    <mergeCell ref="E97:E98"/>
    <mergeCell ref="F97:F98"/>
    <mergeCell ref="G97:G98"/>
    <mergeCell ref="H97:H98"/>
  </mergeCells>
  <phoneticPr fontId="0" type="noConversion"/>
  <printOptions horizontalCentered="1"/>
  <pageMargins left="0.23622047244094491" right="0.23622047244094491" top="0.19685039370078741" bottom="0.19685039370078741" header="0.31496062992125984" footer="0.31496062992125984"/>
  <pageSetup paperSize="9" scale="85" orientation="landscape" horizontalDpi="360" verticalDpi="360" r:id="rId1"/>
  <headerFooter alignWithMargins="0"/>
  <rowBreaks count="4" manualBreakCount="4">
    <brk id="23" max="16383" man="1"/>
    <brk id="45" max="16383" man="1"/>
    <brk id="67" max="16383" man="1"/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220"/>
  <sheetViews>
    <sheetView showWhiteSpace="0" view="pageBreakPreview" zoomScaleNormal="100" zoomScaleSheetLayoutView="100" workbookViewId="0">
      <selection activeCell="Q18" sqref="Q18"/>
    </sheetView>
  </sheetViews>
  <sheetFormatPr defaultRowHeight="12.75" x14ac:dyDescent="0.2"/>
  <cols>
    <col min="1" max="1" width="27.5703125" style="188" customWidth="1"/>
    <col min="2" max="2" width="15.5703125" style="188" customWidth="1"/>
    <col min="3" max="3" width="9.7109375" style="188" customWidth="1"/>
    <col min="4" max="4" width="13.28515625" style="188" customWidth="1"/>
    <col min="5" max="5" width="17" style="188" customWidth="1"/>
    <col min="6" max="6" width="13.5703125" style="188" customWidth="1"/>
    <col min="7" max="7" width="14.42578125" style="188" customWidth="1"/>
    <col min="8" max="8" width="17.7109375" style="188" customWidth="1"/>
    <col min="9" max="9" width="14.28515625" style="188" customWidth="1"/>
    <col min="10" max="10" width="14.42578125" style="188" customWidth="1"/>
    <col min="11" max="11" width="17.7109375" style="188" customWidth="1"/>
    <col min="12" max="12" width="14.28515625" style="188" customWidth="1"/>
    <col min="13" max="16384" width="9.140625" style="188"/>
  </cols>
  <sheetData>
    <row r="1" spans="1:12" ht="15.75" x14ac:dyDescent="0.2">
      <c r="J1" s="414" t="s">
        <v>90</v>
      </c>
      <c r="K1" s="414"/>
      <c r="L1" s="414"/>
    </row>
    <row r="2" spans="1:12" ht="15.75" x14ac:dyDescent="0.25">
      <c r="A2" s="422" t="s">
        <v>224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</row>
    <row r="3" spans="1:12" ht="15.75" x14ac:dyDescent="0.25">
      <c r="A3" s="422" t="s">
        <v>323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</row>
    <row r="4" spans="1:12" ht="15.75" customHeight="1" x14ac:dyDescent="0.2">
      <c r="C4" s="346" t="s">
        <v>70</v>
      </c>
      <c r="D4" s="346"/>
      <c r="E4" s="346"/>
      <c r="F4" s="346"/>
      <c r="G4" s="346"/>
      <c r="H4" s="346"/>
    </row>
    <row r="5" spans="1:12" ht="16.5" thickBot="1" x14ac:dyDescent="0.3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</row>
    <row r="6" spans="1:12" ht="13.5" customHeight="1" thickBot="1" x14ac:dyDescent="0.25">
      <c r="A6" s="415" t="s">
        <v>71</v>
      </c>
      <c r="B6" s="416" t="s">
        <v>223</v>
      </c>
      <c r="C6" s="416" t="s">
        <v>72</v>
      </c>
      <c r="D6" s="419" t="s">
        <v>156</v>
      </c>
      <c r="E6" s="420"/>
      <c r="F6" s="421"/>
      <c r="G6" s="419" t="s">
        <v>173</v>
      </c>
      <c r="H6" s="420"/>
      <c r="I6" s="421"/>
      <c r="J6" s="419">
        <v>2021</v>
      </c>
      <c r="K6" s="420"/>
      <c r="L6" s="421"/>
    </row>
    <row r="7" spans="1:12" ht="72.75" customHeight="1" thickBot="1" x14ac:dyDescent="0.25">
      <c r="A7" s="415"/>
      <c r="B7" s="417"/>
      <c r="C7" s="417"/>
      <c r="D7" s="212" t="s">
        <v>225</v>
      </c>
      <c r="E7" s="212" t="s">
        <v>226</v>
      </c>
      <c r="F7" s="212" t="s">
        <v>73</v>
      </c>
      <c r="G7" s="212" t="s">
        <v>225</v>
      </c>
      <c r="H7" s="212" t="s">
        <v>227</v>
      </c>
      <c r="I7" s="212" t="s">
        <v>73</v>
      </c>
      <c r="J7" s="212" t="s">
        <v>225</v>
      </c>
      <c r="K7" s="212" t="s">
        <v>227</v>
      </c>
      <c r="L7" s="212" t="s">
        <v>73</v>
      </c>
    </row>
    <row r="8" spans="1:12" ht="16.5" thickBot="1" x14ac:dyDescent="0.25">
      <c r="A8" s="213" t="s">
        <v>74</v>
      </c>
      <c r="B8" s="213" t="s">
        <v>75</v>
      </c>
      <c r="C8" s="213" t="s">
        <v>76</v>
      </c>
      <c r="D8" s="213">
        <v>1</v>
      </c>
      <c r="E8" s="213">
        <v>2</v>
      </c>
      <c r="F8" s="213" t="s">
        <v>77</v>
      </c>
      <c r="G8" s="213">
        <v>4</v>
      </c>
      <c r="H8" s="213">
        <v>5</v>
      </c>
      <c r="I8" s="213" t="s">
        <v>78</v>
      </c>
      <c r="J8" s="213">
        <v>7</v>
      </c>
      <c r="K8" s="213">
        <v>8</v>
      </c>
      <c r="L8" s="187" t="s">
        <v>79</v>
      </c>
    </row>
    <row r="9" spans="1:12" ht="15.75" x14ac:dyDescent="0.2">
      <c r="A9" s="214" t="s">
        <v>324</v>
      </c>
      <c r="B9" s="214" t="s">
        <v>325</v>
      </c>
      <c r="C9" s="214" t="s">
        <v>326</v>
      </c>
      <c r="D9" s="215">
        <v>59.1</v>
      </c>
      <c r="E9" s="216">
        <v>26758</v>
      </c>
      <c r="F9" s="217">
        <v>1581.4</v>
      </c>
      <c r="G9" s="215">
        <v>54.2</v>
      </c>
      <c r="H9" s="216">
        <v>26758</v>
      </c>
      <c r="I9" s="217">
        <v>1450.3</v>
      </c>
      <c r="J9" s="215">
        <v>56.8</v>
      </c>
      <c r="K9" s="216">
        <v>26758</v>
      </c>
      <c r="L9" s="268">
        <f>J9*K9/1000</f>
        <v>1519.8543999999999</v>
      </c>
    </row>
    <row r="10" spans="1:12" ht="16.5" thickBot="1" x14ac:dyDescent="0.25">
      <c r="A10" s="218"/>
      <c r="B10" s="218"/>
      <c r="C10" s="218"/>
      <c r="D10" s="219"/>
      <c r="E10" s="220"/>
      <c r="F10" s="221"/>
      <c r="G10" s="219"/>
      <c r="H10" s="220"/>
      <c r="I10" s="221"/>
      <c r="J10" s="219"/>
      <c r="K10" s="220"/>
      <c r="L10" s="221"/>
    </row>
    <row r="11" spans="1:12" ht="32.25" thickBot="1" x14ac:dyDescent="0.25">
      <c r="A11" s="226" t="s">
        <v>80</v>
      </c>
      <c r="B11" s="226"/>
      <c r="C11" s="226"/>
      <c r="D11" s="187" t="s">
        <v>28</v>
      </c>
      <c r="E11" s="187" t="s">
        <v>28</v>
      </c>
      <c r="F11" s="187">
        <v>1581.4</v>
      </c>
      <c r="G11" s="187" t="s">
        <v>28</v>
      </c>
      <c r="H11" s="187" t="s">
        <v>28</v>
      </c>
      <c r="I11" s="187">
        <v>1450.3</v>
      </c>
      <c r="J11" s="187" t="s">
        <v>28</v>
      </c>
      <c r="K11" s="187" t="s">
        <v>28</v>
      </c>
      <c r="L11" s="261">
        <f>L9</f>
        <v>1519.8543999999999</v>
      </c>
    </row>
    <row r="12" spans="1:12" ht="51.75" thickBot="1" x14ac:dyDescent="0.25">
      <c r="A12" s="227" t="s">
        <v>81</v>
      </c>
      <c r="B12" s="228"/>
      <c r="C12" s="228"/>
      <c r="D12" s="187" t="s">
        <v>28</v>
      </c>
      <c r="E12" s="187" t="s">
        <v>28</v>
      </c>
      <c r="F12" s="187" t="s">
        <v>28</v>
      </c>
      <c r="G12" s="187" t="s">
        <v>28</v>
      </c>
      <c r="H12" s="187" t="s">
        <v>28</v>
      </c>
      <c r="I12" s="262">
        <f>I11/F11*100</f>
        <v>91.709877323890225</v>
      </c>
      <c r="J12" s="187" t="s">
        <v>28</v>
      </c>
      <c r="K12" s="187" t="s">
        <v>28</v>
      </c>
      <c r="L12" s="262">
        <f>L11/I11*100</f>
        <v>104.79586292491207</v>
      </c>
    </row>
    <row r="13" spans="1:12" ht="16.5" thickBot="1" x14ac:dyDescent="0.25">
      <c r="A13" s="229"/>
      <c r="B13" s="229"/>
      <c r="C13" s="229"/>
      <c r="D13" s="230"/>
      <c r="E13" s="230"/>
      <c r="F13" s="230"/>
      <c r="G13" s="230"/>
      <c r="H13" s="230"/>
      <c r="I13" s="230"/>
      <c r="J13" s="414" t="s">
        <v>91</v>
      </c>
      <c r="K13" s="414"/>
      <c r="L13" s="414"/>
    </row>
    <row r="14" spans="1:12" ht="13.5" customHeight="1" thickBot="1" x14ac:dyDescent="0.25">
      <c r="A14" s="415" t="s">
        <v>71</v>
      </c>
      <c r="B14" s="416" t="s">
        <v>223</v>
      </c>
      <c r="C14" s="416" t="s">
        <v>72</v>
      </c>
      <c r="D14" s="419" t="s">
        <v>238</v>
      </c>
      <c r="E14" s="420"/>
      <c r="F14" s="421"/>
      <c r="G14" s="418" t="s">
        <v>219</v>
      </c>
      <c r="H14" s="418"/>
      <c r="I14" s="418"/>
      <c r="J14" s="419" t="s">
        <v>221</v>
      </c>
      <c r="K14" s="420"/>
      <c r="L14" s="421"/>
    </row>
    <row r="15" spans="1:12" ht="39" thickBot="1" x14ac:dyDescent="0.25">
      <c r="A15" s="415"/>
      <c r="B15" s="417"/>
      <c r="C15" s="417"/>
      <c r="D15" s="212" t="s">
        <v>225</v>
      </c>
      <c r="E15" s="212" t="s">
        <v>226</v>
      </c>
      <c r="F15" s="212" t="s">
        <v>73</v>
      </c>
      <c r="G15" s="212" t="s">
        <v>225</v>
      </c>
      <c r="H15" s="212" t="s">
        <v>227</v>
      </c>
      <c r="I15" s="212" t="s">
        <v>73</v>
      </c>
      <c r="J15" s="212" t="s">
        <v>225</v>
      </c>
      <c r="K15" s="212" t="s">
        <v>227</v>
      </c>
      <c r="L15" s="212" t="s">
        <v>73</v>
      </c>
    </row>
    <row r="16" spans="1:12" ht="16.5" thickBot="1" x14ac:dyDescent="0.25">
      <c r="A16" s="213" t="s">
        <v>74</v>
      </c>
      <c r="B16" s="213" t="s">
        <v>75</v>
      </c>
      <c r="C16" s="213" t="s">
        <v>76</v>
      </c>
      <c r="D16" s="213">
        <v>10</v>
      </c>
      <c r="E16" s="213">
        <v>11</v>
      </c>
      <c r="F16" s="187" t="s">
        <v>82</v>
      </c>
      <c r="G16" s="213">
        <v>13</v>
      </c>
      <c r="H16" s="213">
        <v>14</v>
      </c>
      <c r="I16" s="213" t="s">
        <v>83</v>
      </c>
      <c r="J16" s="213">
        <v>16</v>
      </c>
      <c r="K16" s="213">
        <v>17</v>
      </c>
      <c r="L16" s="187" t="s">
        <v>84</v>
      </c>
    </row>
    <row r="17" spans="1:12" ht="15.75" x14ac:dyDescent="0.2">
      <c r="A17" s="231" t="s">
        <v>324</v>
      </c>
      <c r="B17" s="214" t="s">
        <v>325</v>
      </c>
      <c r="C17" s="214" t="s">
        <v>326</v>
      </c>
      <c r="D17" s="215">
        <v>56.8</v>
      </c>
      <c r="E17" s="216">
        <v>26758</v>
      </c>
      <c r="F17" s="217">
        <f>D17*E17/1000</f>
        <v>1519.8543999999999</v>
      </c>
      <c r="G17" s="215">
        <v>58.8</v>
      </c>
      <c r="H17" s="216">
        <v>26758</v>
      </c>
      <c r="I17" s="217">
        <f>G17*H17/1000</f>
        <v>1573.3704</v>
      </c>
      <c r="J17" s="215">
        <v>58.8</v>
      </c>
      <c r="K17" s="216">
        <v>26758</v>
      </c>
      <c r="L17" s="217">
        <f>J17*K17/1000</f>
        <v>1573.3704</v>
      </c>
    </row>
    <row r="18" spans="1:12" ht="16.5" thickBot="1" x14ac:dyDescent="0.25">
      <c r="A18" s="232"/>
      <c r="B18" s="232"/>
      <c r="C18" s="232"/>
      <c r="D18" s="219"/>
      <c r="E18" s="220"/>
      <c r="F18" s="221"/>
      <c r="G18" s="219"/>
      <c r="H18" s="220"/>
      <c r="I18" s="221"/>
      <c r="J18" s="219"/>
      <c r="K18" s="220"/>
      <c r="L18" s="221"/>
    </row>
    <row r="19" spans="1:12" ht="32.25" thickBot="1" x14ac:dyDescent="0.25">
      <c r="A19" s="226" t="s">
        <v>80</v>
      </c>
      <c r="B19" s="226"/>
      <c r="C19" s="226"/>
      <c r="D19" s="187" t="s">
        <v>28</v>
      </c>
      <c r="E19" s="187" t="s">
        <v>28</v>
      </c>
      <c r="F19" s="262">
        <f>F17</f>
        <v>1519.8543999999999</v>
      </c>
      <c r="G19" s="187" t="s">
        <v>28</v>
      </c>
      <c r="H19" s="187" t="s">
        <v>28</v>
      </c>
      <c r="I19" s="262">
        <f>I17</f>
        <v>1573.3704</v>
      </c>
      <c r="J19" s="187" t="s">
        <v>28</v>
      </c>
      <c r="K19" s="187" t="s">
        <v>28</v>
      </c>
      <c r="L19" s="262">
        <f>L17</f>
        <v>1573.3704</v>
      </c>
    </row>
    <row r="20" spans="1:12" ht="51.75" thickBot="1" x14ac:dyDescent="0.25">
      <c r="A20" s="227" t="s">
        <v>81</v>
      </c>
      <c r="B20" s="227"/>
      <c r="C20" s="227"/>
      <c r="D20" s="187" t="s">
        <v>28</v>
      </c>
      <c r="E20" s="187" t="s">
        <v>28</v>
      </c>
      <c r="F20" s="261">
        <f>F19/L11*100</f>
        <v>100</v>
      </c>
      <c r="G20" s="187" t="s">
        <v>28</v>
      </c>
      <c r="H20" s="187" t="s">
        <v>28</v>
      </c>
      <c r="I20" s="262">
        <f>I19/F19*100</f>
        <v>103.52112676056338</v>
      </c>
      <c r="J20" s="187" t="s">
        <v>28</v>
      </c>
      <c r="K20" s="187" t="s">
        <v>28</v>
      </c>
      <c r="L20" s="187">
        <f>L19/I19*100</f>
        <v>100</v>
      </c>
    </row>
    <row r="21" spans="1:12" ht="16.5" thickBot="1" x14ac:dyDescent="0.25">
      <c r="J21" s="414" t="s">
        <v>91</v>
      </c>
      <c r="K21" s="414"/>
      <c r="L21" s="414"/>
    </row>
    <row r="22" spans="1:12" ht="13.5" customHeight="1" thickBot="1" x14ac:dyDescent="0.25">
      <c r="A22" s="415" t="s">
        <v>71</v>
      </c>
      <c r="B22" s="416" t="s">
        <v>223</v>
      </c>
      <c r="C22" s="416" t="s">
        <v>72</v>
      </c>
      <c r="D22" s="418" t="s">
        <v>239</v>
      </c>
      <c r="E22" s="418"/>
      <c r="F22" s="418"/>
      <c r="G22" s="419" t="s">
        <v>222</v>
      </c>
      <c r="H22" s="420"/>
      <c r="I22" s="421"/>
      <c r="J22" s="419" t="s">
        <v>240</v>
      </c>
      <c r="K22" s="420"/>
      <c r="L22" s="421"/>
    </row>
    <row r="23" spans="1:12" ht="72.75" customHeight="1" thickBot="1" x14ac:dyDescent="0.25">
      <c r="A23" s="415"/>
      <c r="B23" s="417"/>
      <c r="C23" s="417"/>
      <c r="D23" s="212" t="s">
        <v>225</v>
      </c>
      <c r="E23" s="212" t="s">
        <v>226</v>
      </c>
      <c r="F23" s="212" t="s">
        <v>73</v>
      </c>
      <c r="G23" s="212" t="s">
        <v>225</v>
      </c>
      <c r="H23" s="212" t="s">
        <v>227</v>
      </c>
      <c r="I23" s="212" t="s">
        <v>73</v>
      </c>
      <c r="J23" s="212" t="s">
        <v>225</v>
      </c>
      <c r="K23" s="212" t="s">
        <v>227</v>
      </c>
      <c r="L23" s="212" t="s">
        <v>73</v>
      </c>
    </row>
    <row r="24" spans="1:12" ht="16.5" thickBot="1" x14ac:dyDescent="0.25">
      <c r="A24" s="213" t="s">
        <v>74</v>
      </c>
      <c r="B24" s="213" t="s">
        <v>75</v>
      </c>
      <c r="C24" s="213" t="s">
        <v>76</v>
      </c>
      <c r="D24" s="213">
        <v>19</v>
      </c>
      <c r="E24" s="213">
        <v>20</v>
      </c>
      <c r="F24" s="213" t="s">
        <v>85</v>
      </c>
      <c r="G24" s="213">
        <v>22</v>
      </c>
      <c r="H24" s="213">
        <v>23</v>
      </c>
      <c r="I24" s="187" t="s">
        <v>86</v>
      </c>
      <c r="J24" s="213">
        <v>25</v>
      </c>
      <c r="K24" s="213">
        <v>26</v>
      </c>
      <c r="L24" s="187" t="s">
        <v>87</v>
      </c>
    </row>
    <row r="25" spans="1:12" ht="15.75" x14ac:dyDescent="0.2">
      <c r="A25" s="214" t="s">
        <v>324</v>
      </c>
      <c r="B25" s="214" t="s">
        <v>325</v>
      </c>
      <c r="C25" s="214" t="s">
        <v>326</v>
      </c>
      <c r="D25" s="215">
        <v>58.8</v>
      </c>
      <c r="E25" s="216">
        <v>26758</v>
      </c>
      <c r="F25" s="217">
        <f>D25*E25/1000</f>
        <v>1573.3704</v>
      </c>
      <c r="G25" s="215">
        <v>0</v>
      </c>
      <c r="H25" s="216">
        <v>26758</v>
      </c>
      <c r="I25" s="217">
        <f>G25*H25/1000</f>
        <v>0</v>
      </c>
      <c r="J25" s="215">
        <v>0</v>
      </c>
      <c r="K25" s="216">
        <v>26758</v>
      </c>
      <c r="L25" s="217">
        <f>J25*K25/1000</f>
        <v>0</v>
      </c>
    </row>
    <row r="26" spans="1:12" ht="16.5" thickBot="1" x14ac:dyDescent="0.25">
      <c r="A26" s="218"/>
      <c r="B26" s="218"/>
      <c r="C26" s="218"/>
      <c r="D26" s="219"/>
      <c r="E26" s="220"/>
      <c r="F26" s="221"/>
      <c r="G26" s="219"/>
      <c r="H26" s="220"/>
      <c r="I26" s="221"/>
      <c r="J26" s="219"/>
      <c r="K26" s="220"/>
      <c r="L26" s="221"/>
    </row>
    <row r="27" spans="1:12" ht="32.25" thickBot="1" x14ac:dyDescent="0.25">
      <c r="A27" s="226" t="s">
        <v>80</v>
      </c>
      <c r="B27" s="226"/>
      <c r="C27" s="226"/>
      <c r="D27" s="187" t="s">
        <v>28</v>
      </c>
      <c r="E27" s="187" t="s">
        <v>28</v>
      </c>
      <c r="F27" s="262">
        <f>F25</f>
        <v>1573.3704</v>
      </c>
      <c r="G27" s="187" t="s">
        <v>28</v>
      </c>
      <c r="H27" s="187" t="s">
        <v>28</v>
      </c>
      <c r="I27" s="262">
        <f>I25</f>
        <v>0</v>
      </c>
      <c r="J27" s="187" t="s">
        <v>28</v>
      </c>
      <c r="K27" s="187" t="s">
        <v>28</v>
      </c>
      <c r="L27" s="262">
        <f>L25</f>
        <v>0</v>
      </c>
    </row>
    <row r="28" spans="1:12" ht="51.75" thickBot="1" x14ac:dyDescent="0.25">
      <c r="A28" s="227" t="s">
        <v>81</v>
      </c>
      <c r="B28" s="228"/>
      <c r="C28" s="228"/>
      <c r="D28" s="187" t="s">
        <v>28</v>
      </c>
      <c r="E28" s="187" t="s">
        <v>28</v>
      </c>
      <c r="F28" s="187">
        <f>F27/L19*100</f>
        <v>100</v>
      </c>
      <c r="G28" s="187" t="s">
        <v>28</v>
      </c>
      <c r="H28" s="187" t="s">
        <v>28</v>
      </c>
      <c r="I28" s="187">
        <f>I27/F27*100</f>
        <v>0</v>
      </c>
      <c r="J28" s="187" t="s">
        <v>28</v>
      </c>
      <c r="K28" s="187" t="s">
        <v>28</v>
      </c>
      <c r="L28" s="187">
        <v>0</v>
      </c>
    </row>
    <row r="29" spans="1:12" ht="36.75" customHeight="1" x14ac:dyDescent="0.25">
      <c r="A29" s="234" t="s">
        <v>228</v>
      </c>
      <c r="B29" s="412" t="s">
        <v>174</v>
      </c>
      <c r="C29" s="412"/>
      <c r="D29" s="412"/>
      <c r="E29" s="412"/>
      <c r="F29" s="412"/>
      <c r="G29" s="412"/>
      <c r="H29" s="412"/>
      <c r="I29" s="412"/>
      <c r="J29" s="412"/>
      <c r="K29" s="412"/>
      <c r="L29" s="412"/>
    </row>
    <row r="30" spans="1:12" ht="34.5" customHeight="1" x14ac:dyDescent="0.25">
      <c r="A30" s="235"/>
      <c r="B30" s="412" t="s">
        <v>88</v>
      </c>
      <c r="C30" s="412"/>
      <c r="D30" s="412"/>
      <c r="E30" s="412"/>
      <c r="F30" s="412"/>
      <c r="G30" s="412"/>
      <c r="H30" s="412"/>
      <c r="I30" s="412"/>
      <c r="J30" s="412"/>
      <c r="K30" s="412"/>
      <c r="L30" s="412"/>
    </row>
    <row r="31" spans="1:12" ht="15.75" x14ac:dyDescent="0.25">
      <c r="A31" s="413" t="s">
        <v>214</v>
      </c>
      <c r="B31" s="413"/>
      <c r="C31" s="413"/>
      <c r="D31" s="413"/>
      <c r="E31" s="413"/>
      <c r="F31" s="413"/>
      <c r="G31" s="413"/>
      <c r="H31" s="413"/>
      <c r="I31" s="413"/>
      <c r="J31" s="413"/>
      <c r="K31" s="413"/>
      <c r="L31" s="413"/>
    </row>
    <row r="35" spans="1:12" ht="15.75" x14ac:dyDescent="0.2">
      <c r="J35" s="414" t="s">
        <v>90</v>
      </c>
      <c r="K35" s="414"/>
      <c r="L35" s="414"/>
    </row>
    <row r="36" spans="1:12" ht="15.75" x14ac:dyDescent="0.25">
      <c r="A36" s="422" t="s">
        <v>224</v>
      </c>
      <c r="B36" s="422"/>
      <c r="C36" s="422"/>
      <c r="D36" s="422"/>
      <c r="E36" s="422"/>
      <c r="F36" s="422"/>
      <c r="G36" s="422"/>
      <c r="H36" s="422"/>
      <c r="I36" s="422"/>
      <c r="J36" s="422"/>
      <c r="K36" s="422"/>
      <c r="L36" s="422"/>
    </row>
    <row r="37" spans="1:12" ht="15.75" x14ac:dyDescent="0.25">
      <c r="A37" s="422" t="s">
        <v>327</v>
      </c>
      <c r="B37" s="422"/>
      <c r="C37" s="422"/>
      <c r="D37" s="422"/>
      <c r="E37" s="422"/>
      <c r="F37" s="422"/>
      <c r="G37" s="422"/>
      <c r="H37" s="422"/>
      <c r="I37" s="422"/>
      <c r="J37" s="422"/>
      <c r="K37" s="422"/>
      <c r="L37" s="422"/>
    </row>
    <row r="38" spans="1:12" ht="15.75" customHeight="1" x14ac:dyDescent="0.2">
      <c r="C38" s="346" t="s">
        <v>70</v>
      </c>
      <c r="D38" s="346"/>
      <c r="E38" s="346"/>
      <c r="F38" s="346"/>
      <c r="G38" s="346"/>
      <c r="H38" s="346"/>
    </row>
    <row r="39" spans="1:12" ht="16.5" thickBot="1" x14ac:dyDescent="0.3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  <row r="40" spans="1:12" ht="13.5" customHeight="1" thickBot="1" x14ac:dyDescent="0.25">
      <c r="A40" s="415" t="s">
        <v>71</v>
      </c>
      <c r="B40" s="416" t="s">
        <v>223</v>
      </c>
      <c r="C40" s="416" t="s">
        <v>72</v>
      </c>
      <c r="D40" s="419" t="s">
        <v>156</v>
      </c>
      <c r="E40" s="420"/>
      <c r="F40" s="421"/>
      <c r="G40" s="419" t="s">
        <v>173</v>
      </c>
      <c r="H40" s="420"/>
      <c r="I40" s="421"/>
      <c r="J40" s="419">
        <v>2021</v>
      </c>
      <c r="K40" s="420"/>
      <c r="L40" s="421"/>
    </row>
    <row r="41" spans="1:12" ht="72.75" customHeight="1" thickBot="1" x14ac:dyDescent="0.25">
      <c r="A41" s="415"/>
      <c r="B41" s="417"/>
      <c r="C41" s="417"/>
      <c r="D41" s="256" t="s">
        <v>225</v>
      </c>
      <c r="E41" s="256" t="s">
        <v>226</v>
      </c>
      <c r="F41" s="256" t="s">
        <v>73</v>
      </c>
      <c r="G41" s="256" t="s">
        <v>225</v>
      </c>
      <c r="H41" s="256" t="s">
        <v>227</v>
      </c>
      <c r="I41" s="256" t="s">
        <v>73</v>
      </c>
      <c r="J41" s="256" t="s">
        <v>225</v>
      </c>
      <c r="K41" s="256" t="s">
        <v>227</v>
      </c>
      <c r="L41" s="256" t="s">
        <v>73</v>
      </c>
    </row>
    <row r="42" spans="1:12" ht="16.5" thickBot="1" x14ac:dyDescent="0.25">
      <c r="A42" s="213" t="s">
        <v>74</v>
      </c>
      <c r="B42" s="213" t="s">
        <v>75</v>
      </c>
      <c r="C42" s="213" t="s">
        <v>76</v>
      </c>
      <c r="D42" s="213">
        <v>1</v>
      </c>
      <c r="E42" s="213">
        <v>2</v>
      </c>
      <c r="F42" s="213" t="s">
        <v>77</v>
      </c>
      <c r="G42" s="213">
        <v>4</v>
      </c>
      <c r="H42" s="213">
        <v>5</v>
      </c>
      <c r="I42" s="213" t="s">
        <v>78</v>
      </c>
      <c r="J42" s="213">
        <v>7</v>
      </c>
      <c r="K42" s="213">
        <v>8</v>
      </c>
      <c r="L42" s="255" t="s">
        <v>79</v>
      </c>
    </row>
    <row r="43" spans="1:12" ht="16.5" thickBot="1" x14ac:dyDescent="0.25">
      <c r="A43" s="214" t="s">
        <v>328</v>
      </c>
      <c r="B43" s="214" t="s">
        <v>267</v>
      </c>
      <c r="C43" s="214" t="s">
        <v>276</v>
      </c>
      <c r="D43" s="215">
        <v>19093.900000000001</v>
      </c>
      <c r="E43" s="216">
        <v>2235.3000000000002</v>
      </c>
      <c r="F43" s="217">
        <f>D43*E43/1000000</f>
        <v>42.680594670000012</v>
      </c>
      <c r="G43" s="215">
        <v>18050.900000000001</v>
      </c>
      <c r="H43" s="216">
        <v>2286.9</v>
      </c>
      <c r="I43" s="217">
        <f>G43*H43/1000000</f>
        <v>41.28060321000001</v>
      </c>
      <c r="J43" s="215">
        <v>19201.3</v>
      </c>
      <c r="K43" s="216">
        <v>2358.6999999999998</v>
      </c>
      <c r="L43" s="217">
        <f>J43*K43/1000000</f>
        <v>45.290106309999992</v>
      </c>
    </row>
    <row r="44" spans="1:12" ht="16.5" thickBot="1" x14ac:dyDescent="0.25">
      <c r="A44" s="218" t="s">
        <v>329</v>
      </c>
      <c r="B44" s="218" t="s">
        <v>268</v>
      </c>
      <c r="C44" s="218" t="s">
        <v>277</v>
      </c>
      <c r="D44" s="219">
        <v>319530.90000000002</v>
      </c>
      <c r="E44" s="220">
        <v>31.7</v>
      </c>
      <c r="F44" s="217">
        <f t="shared" ref="F44:F45" si="0">D44*E44/1000000</f>
        <v>10.129129530000002</v>
      </c>
      <c r="G44" s="219">
        <v>315533</v>
      </c>
      <c r="H44" s="220">
        <v>32.299999999999997</v>
      </c>
      <c r="I44" s="217">
        <f t="shared" ref="I44:I45" si="1">G44*H44/1000000</f>
        <v>10.191715899999998</v>
      </c>
      <c r="J44" s="219">
        <v>320836</v>
      </c>
      <c r="K44" s="220">
        <v>32.9</v>
      </c>
      <c r="L44" s="217">
        <f t="shared" ref="L44:L45" si="2">J44*K44/1000000</f>
        <v>10.5555044</v>
      </c>
    </row>
    <row r="45" spans="1:12" ht="15.75" x14ac:dyDescent="0.2">
      <c r="A45" s="218" t="s">
        <v>330</v>
      </c>
      <c r="B45" s="218" t="s">
        <v>269</v>
      </c>
      <c r="C45" s="218" t="s">
        <v>277</v>
      </c>
      <c r="D45" s="219">
        <v>130932.8</v>
      </c>
      <c r="E45" s="220">
        <v>18.3</v>
      </c>
      <c r="F45" s="217">
        <f t="shared" si="0"/>
        <v>2.3960702400000002</v>
      </c>
      <c r="G45" s="219">
        <v>126448.2</v>
      </c>
      <c r="H45" s="220">
        <v>18.8</v>
      </c>
      <c r="I45" s="217">
        <f t="shared" si="1"/>
        <v>2.3772261600000002</v>
      </c>
      <c r="J45" s="219">
        <v>129125.5</v>
      </c>
      <c r="K45" s="220">
        <v>19.2</v>
      </c>
      <c r="L45" s="217">
        <f t="shared" si="2"/>
        <v>2.4792095999999999</v>
      </c>
    </row>
    <row r="46" spans="1:12" ht="16.5" thickBot="1" x14ac:dyDescent="0.25">
      <c r="A46" s="222"/>
      <c r="B46" s="222"/>
      <c r="C46" s="222"/>
      <c r="D46" s="223"/>
      <c r="E46" s="224"/>
      <c r="F46" s="225"/>
      <c r="G46" s="223"/>
      <c r="H46" s="224"/>
      <c r="I46" s="225"/>
      <c r="J46" s="223"/>
      <c r="K46" s="224"/>
      <c r="L46" s="225"/>
    </row>
    <row r="47" spans="1:12" ht="32.25" thickBot="1" x14ac:dyDescent="0.25">
      <c r="A47" s="226" t="s">
        <v>80</v>
      </c>
      <c r="B47" s="226"/>
      <c r="C47" s="226"/>
      <c r="D47" s="255" t="s">
        <v>28</v>
      </c>
      <c r="E47" s="255" t="s">
        <v>28</v>
      </c>
      <c r="F47" s="255">
        <v>55.2</v>
      </c>
      <c r="G47" s="255" t="s">
        <v>28</v>
      </c>
      <c r="H47" s="255" t="s">
        <v>28</v>
      </c>
      <c r="I47" s="255">
        <v>53.9</v>
      </c>
      <c r="J47" s="255" t="s">
        <v>28</v>
      </c>
      <c r="K47" s="255" t="s">
        <v>28</v>
      </c>
      <c r="L47" s="262">
        <f>SUM(L43:L46)</f>
        <v>58.324820309999986</v>
      </c>
    </row>
    <row r="48" spans="1:12" ht="51.75" thickBot="1" x14ac:dyDescent="0.25">
      <c r="A48" s="227" t="s">
        <v>81</v>
      </c>
      <c r="B48" s="228"/>
      <c r="C48" s="228"/>
      <c r="D48" s="255" t="s">
        <v>28</v>
      </c>
      <c r="E48" s="255" t="s">
        <v>28</v>
      </c>
      <c r="F48" s="255" t="s">
        <v>28</v>
      </c>
      <c r="G48" s="255" t="s">
        <v>28</v>
      </c>
      <c r="H48" s="255" t="s">
        <v>28</v>
      </c>
      <c r="I48" s="262">
        <f>I47/F47*100</f>
        <v>97.644927536231876</v>
      </c>
      <c r="J48" s="255" t="s">
        <v>28</v>
      </c>
      <c r="K48" s="255" t="s">
        <v>28</v>
      </c>
      <c r="L48" s="262">
        <f>L47/I47*100</f>
        <v>108.20931411873838</v>
      </c>
    </row>
    <row r="49" spans="1:12" ht="16.5" thickBot="1" x14ac:dyDescent="0.25">
      <c r="A49" s="229"/>
      <c r="B49" s="229"/>
      <c r="C49" s="229"/>
      <c r="D49" s="230"/>
      <c r="E49" s="230"/>
      <c r="F49" s="230"/>
      <c r="G49" s="230"/>
      <c r="H49" s="230"/>
      <c r="I49" s="230"/>
      <c r="J49" s="414" t="s">
        <v>91</v>
      </c>
      <c r="K49" s="414"/>
      <c r="L49" s="414"/>
    </row>
    <row r="50" spans="1:12" ht="13.5" customHeight="1" thickBot="1" x14ac:dyDescent="0.25">
      <c r="A50" s="415" t="s">
        <v>71</v>
      </c>
      <c r="B50" s="416" t="s">
        <v>223</v>
      </c>
      <c r="C50" s="416" t="s">
        <v>72</v>
      </c>
      <c r="D50" s="419" t="s">
        <v>238</v>
      </c>
      <c r="E50" s="420"/>
      <c r="F50" s="421"/>
      <c r="G50" s="418" t="s">
        <v>219</v>
      </c>
      <c r="H50" s="418"/>
      <c r="I50" s="418"/>
      <c r="J50" s="419" t="s">
        <v>221</v>
      </c>
      <c r="K50" s="420"/>
      <c r="L50" s="421"/>
    </row>
    <row r="51" spans="1:12" ht="39" thickBot="1" x14ac:dyDescent="0.25">
      <c r="A51" s="415"/>
      <c r="B51" s="417"/>
      <c r="C51" s="417"/>
      <c r="D51" s="256" t="s">
        <v>225</v>
      </c>
      <c r="E51" s="256" t="s">
        <v>226</v>
      </c>
      <c r="F51" s="256" t="s">
        <v>73</v>
      </c>
      <c r="G51" s="256" t="s">
        <v>225</v>
      </c>
      <c r="H51" s="256" t="s">
        <v>227</v>
      </c>
      <c r="I51" s="256" t="s">
        <v>73</v>
      </c>
      <c r="J51" s="256" t="s">
        <v>225</v>
      </c>
      <c r="K51" s="256" t="s">
        <v>227</v>
      </c>
      <c r="L51" s="256" t="s">
        <v>73</v>
      </c>
    </row>
    <row r="52" spans="1:12" ht="16.5" thickBot="1" x14ac:dyDescent="0.25">
      <c r="A52" s="213" t="s">
        <v>74</v>
      </c>
      <c r="B52" s="213" t="s">
        <v>75</v>
      </c>
      <c r="C52" s="213" t="s">
        <v>76</v>
      </c>
      <c r="D52" s="213">
        <v>10</v>
      </c>
      <c r="E52" s="213">
        <v>11</v>
      </c>
      <c r="F52" s="255" t="s">
        <v>82</v>
      </c>
      <c r="G52" s="213">
        <v>13</v>
      </c>
      <c r="H52" s="213">
        <v>14</v>
      </c>
      <c r="I52" s="213" t="s">
        <v>83</v>
      </c>
      <c r="J52" s="213">
        <v>16</v>
      </c>
      <c r="K52" s="213">
        <v>17</v>
      </c>
      <c r="L52" s="255" t="s">
        <v>84</v>
      </c>
    </row>
    <row r="53" spans="1:12" ht="16.5" thickBot="1" x14ac:dyDescent="0.25">
      <c r="A53" s="214" t="s">
        <v>328</v>
      </c>
      <c r="B53" s="214" t="s">
        <v>267</v>
      </c>
      <c r="C53" s="214" t="s">
        <v>276</v>
      </c>
      <c r="D53" s="215">
        <v>19777.3</v>
      </c>
      <c r="E53" s="216">
        <v>2412.6</v>
      </c>
      <c r="F53" s="217">
        <f>D53*E53/1000000</f>
        <v>47.714713979999999</v>
      </c>
      <c r="G53" s="215">
        <v>20370.599999999999</v>
      </c>
      <c r="H53" s="216">
        <v>2455.9</v>
      </c>
      <c r="I53" s="217">
        <f>G53*H53/1000000</f>
        <v>50.028156539999998</v>
      </c>
      <c r="J53" s="215">
        <v>20981.7</v>
      </c>
      <c r="K53" s="216">
        <v>2539.4</v>
      </c>
      <c r="L53" s="217">
        <f>J53*K53/1000000</f>
        <v>53.280928980000006</v>
      </c>
    </row>
    <row r="54" spans="1:12" ht="16.5" thickBot="1" x14ac:dyDescent="0.25">
      <c r="A54" s="218" t="s">
        <v>329</v>
      </c>
      <c r="B54" s="218" t="s">
        <v>268</v>
      </c>
      <c r="C54" s="218" t="s">
        <v>277</v>
      </c>
      <c r="D54" s="219">
        <v>330461.09999999998</v>
      </c>
      <c r="E54" s="220">
        <v>33.9</v>
      </c>
      <c r="F54" s="217">
        <f t="shared" ref="F54:F55" si="3">D54*E54/1000000</f>
        <v>11.202631289999999</v>
      </c>
      <c r="G54" s="219">
        <v>340374.9</v>
      </c>
      <c r="H54" s="220">
        <v>35.6</v>
      </c>
      <c r="I54" s="217">
        <f t="shared" ref="I54:I55" si="4">G54*H54/1000000</f>
        <v>12.117346440000002</v>
      </c>
      <c r="J54" s="219">
        <v>350586.2</v>
      </c>
      <c r="K54" s="220">
        <v>36.799999999999997</v>
      </c>
      <c r="L54" s="217">
        <f t="shared" ref="L54:L55" si="5">J54*K54/1000000</f>
        <v>12.901572160000001</v>
      </c>
    </row>
    <row r="55" spans="1:12" ht="15.75" x14ac:dyDescent="0.2">
      <c r="A55" s="218" t="s">
        <v>330</v>
      </c>
      <c r="B55" s="218" t="s">
        <v>269</v>
      </c>
      <c r="C55" s="218" t="s">
        <v>277</v>
      </c>
      <c r="D55" s="219">
        <v>132999.29999999999</v>
      </c>
      <c r="E55" s="220">
        <v>19.600000000000001</v>
      </c>
      <c r="F55" s="217">
        <f t="shared" si="3"/>
        <v>2.6067862799999997</v>
      </c>
      <c r="G55" s="219">
        <v>136989.20000000001</v>
      </c>
      <c r="H55" s="220">
        <v>20.2</v>
      </c>
      <c r="I55" s="217">
        <f t="shared" si="4"/>
        <v>2.7671818400000001</v>
      </c>
      <c r="J55" s="219">
        <v>141098.9</v>
      </c>
      <c r="K55" s="220">
        <v>20.9</v>
      </c>
      <c r="L55" s="217">
        <f t="shared" si="5"/>
        <v>2.9489670099999996</v>
      </c>
    </row>
    <row r="56" spans="1:12" ht="16.5" thickBot="1" x14ac:dyDescent="0.25">
      <c r="A56" s="233"/>
      <c r="B56" s="233"/>
      <c r="C56" s="233"/>
      <c r="D56" s="223"/>
      <c r="E56" s="224"/>
      <c r="F56" s="225"/>
      <c r="G56" s="223"/>
      <c r="H56" s="224"/>
      <c r="I56" s="225"/>
      <c r="J56" s="223"/>
      <c r="K56" s="224"/>
      <c r="L56" s="225"/>
    </row>
    <row r="57" spans="1:12" ht="32.25" thickBot="1" x14ac:dyDescent="0.25">
      <c r="A57" s="226" t="s">
        <v>80</v>
      </c>
      <c r="B57" s="226"/>
      <c r="C57" s="226"/>
      <c r="D57" s="255" t="s">
        <v>28</v>
      </c>
      <c r="E57" s="255" t="s">
        <v>28</v>
      </c>
      <c r="F57" s="262">
        <f>SUM(F53:F56)</f>
        <v>61.52413155</v>
      </c>
      <c r="G57" s="255" t="s">
        <v>28</v>
      </c>
      <c r="H57" s="255" t="s">
        <v>28</v>
      </c>
      <c r="I57" s="262">
        <f>SUM(I53:I56)</f>
        <v>64.91268482000001</v>
      </c>
      <c r="J57" s="255" t="s">
        <v>28</v>
      </c>
      <c r="K57" s="255" t="s">
        <v>28</v>
      </c>
      <c r="L57" s="262">
        <f>SUM(L53:L56)</f>
        <v>69.131468150000003</v>
      </c>
    </row>
    <row r="58" spans="1:12" ht="51.75" thickBot="1" x14ac:dyDescent="0.25">
      <c r="A58" s="227" t="s">
        <v>81</v>
      </c>
      <c r="B58" s="227"/>
      <c r="C58" s="227"/>
      <c r="D58" s="255" t="s">
        <v>28</v>
      </c>
      <c r="E58" s="255" t="s">
        <v>28</v>
      </c>
      <c r="F58" s="262">
        <f>F57/L47*100</f>
        <v>105.48533407046175</v>
      </c>
      <c r="G58" s="255" t="s">
        <v>28</v>
      </c>
      <c r="H58" s="255" t="s">
        <v>28</v>
      </c>
      <c r="I58" s="262">
        <f>I57/F57*100</f>
        <v>105.50768159522279</v>
      </c>
      <c r="J58" s="255" t="s">
        <v>28</v>
      </c>
      <c r="K58" s="255" t="s">
        <v>28</v>
      </c>
      <c r="L58" s="262">
        <f>L57/I57*100</f>
        <v>106.49916629037681</v>
      </c>
    </row>
    <row r="59" spans="1:12" ht="16.5" thickBot="1" x14ac:dyDescent="0.25">
      <c r="J59" s="414" t="s">
        <v>91</v>
      </c>
      <c r="K59" s="414"/>
      <c r="L59" s="414"/>
    </row>
    <row r="60" spans="1:12" ht="13.5" customHeight="1" thickBot="1" x14ac:dyDescent="0.25">
      <c r="A60" s="415" t="s">
        <v>71</v>
      </c>
      <c r="B60" s="416" t="s">
        <v>223</v>
      </c>
      <c r="C60" s="416" t="s">
        <v>72</v>
      </c>
      <c r="D60" s="418" t="s">
        <v>239</v>
      </c>
      <c r="E60" s="418"/>
      <c r="F60" s="418"/>
      <c r="G60" s="419" t="s">
        <v>222</v>
      </c>
      <c r="H60" s="420"/>
      <c r="I60" s="421"/>
      <c r="J60" s="419" t="s">
        <v>240</v>
      </c>
      <c r="K60" s="420"/>
      <c r="L60" s="421"/>
    </row>
    <row r="61" spans="1:12" ht="72.75" customHeight="1" thickBot="1" x14ac:dyDescent="0.25">
      <c r="A61" s="415"/>
      <c r="B61" s="417"/>
      <c r="C61" s="417"/>
      <c r="D61" s="256" t="s">
        <v>225</v>
      </c>
      <c r="E61" s="256" t="s">
        <v>226</v>
      </c>
      <c r="F61" s="256" t="s">
        <v>73</v>
      </c>
      <c r="G61" s="256" t="s">
        <v>225</v>
      </c>
      <c r="H61" s="256" t="s">
        <v>227</v>
      </c>
      <c r="I61" s="256" t="s">
        <v>73</v>
      </c>
      <c r="J61" s="256" t="s">
        <v>225</v>
      </c>
      <c r="K61" s="256" t="s">
        <v>227</v>
      </c>
      <c r="L61" s="256" t="s">
        <v>73</v>
      </c>
    </row>
    <row r="62" spans="1:12" ht="16.5" thickBot="1" x14ac:dyDescent="0.25">
      <c r="A62" s="213" t="s">
        <v>74</v>
      </c>
      <c r="B62" s="213" t="s">
        <v>75</v>
      </c>
      <c r="C62" s="213" t="s">
        <v>76</v>
      </c>
      <c r="D62" s="213">
        <v>19</v>
      </c>
      <c r="E62" s="213">
        <v>20</v>
      </c>
      <c r="F62" s="213" t="s">
        <v>85</v>
      </c>
      <c r="G62" s="213">
        <v>22</v>
      </c>
      <c r="H62" s="213">
        <v>23</v>
      </c>
      <c r="I62" s="255" t="s">
        <v>86</v>
      </c>
      <c r="J62" s="213">
        <v>25</v>
      </c>
      <c r="K62" s="213">
        <v>26</v>
      </c>
      <c r="L62" s="255" t="s">
        <v>87</v>
      </c>
    </row>
    <row r="63" spans="1:12" ht="16.5" thickBot="1" x14ac:dyDescent="0.25">
      <c r="A63" s="214" t="s">
        <v>328</v>
      </c>
      <c r="B63" s="214" t="s">
        <v>267</v>
      </c>
      <c r="C63" s="214" t="s">
        <v>276</v>
      </c>
      <c r="D63" s="215">
        <v>21611.200000000001</v>
      </c>
      <c r="E63" s="216">
        <v>2625.7</v>
      </c>
      <c r="F63" s="217">
        <f>D63*E63/1000000</f>
        <v>56.744527839999996</v>
      </c>
      <c r="G63" s="215">
        <v>10231.9</v>
      </c>
      <c r="H63" s="216">
        <v>2325.8000000000002</v>
      </c>
      <c r="I63" s="217">
        <f>G63*H63/1000000</f>
        <v>23.797353019999999</v>
      </c>
      <c r="J63" s="215">
        <v>10094.9</v>
      </c>
      <c r="K63" s="216">
        <v>2412.6</v>
      </c>
      <c r="L63" s="217">
        <f>J63*K63/1000000</f>
        <v>24.354955739999998</v>
      </c>
    </row>
    <row r="64" spans="1:12" ht="16.5" thickBot="1" x14ac:dyDescent="0.25">
      <c r="A64" s="218" t="s">
        <v>329</v>
      </c>
      <c r="B64" s="218" t="s">
        <v>268</v>
      </c>
      <c r="C64" s="218" t="s">
        <v>277</v>
      </c>
      <c r="D64" s="219">
        <v>361103.8</v>
      </c>
      <c r="E64" s="220">
        <v>38.1</v>
      </c>
      <c r="F64" s="217">
        <f t="shared" ref="F64:F65" si="6">D64*E64/1000000</f>
        <v>13.75805478</v>
      </c>
      <c r="G64" s="219">
        <v>160071</v>
      </c>
      <c r="H64" s="220">
        <v>32.700000000000003</v>
      </c>
      <c r="I64" s="217">
        <f t="shared" ref="I64:I65" si="7">G64*H64/1000000</f>
        <v>5.2343216999999997</v>
      </c>
      <c r="J64" s="219">
        <v>149971.70000000001</v>
      </c>
      <c r="K64" s="220">
        <v>33.9</v>
      </c>
      <c r="L64" s="217">
        <f t="shared" ref="L64:L65" si="8">J64*K64/1000000</f>
        <v>5.0840406299999996</v>
      </c>
    </row>
    <row r="65" spans="1:12" ht="15.75" x14ac:dyDescent="0.2">
      <c r="A65" s="218" t="s">
        <v>330</v>
      </c>
      <c r="B65" s="218" t="s">
        <v>269</v>
      </c>
      <c r="C65" s="218" t="s">
        <v>277</v>
      </c>
      <c r="D65" s="219">
        <v>145331.9</v>
      </c>
      <c r="E65" s="220">
        <v>21.6</v>
      </c>
      <c r="F65" s="217">
        <f t="shared" si="6"/>
        <v>3.1391690400000001</v>
      </c>
      <c r="G65" s="219">
        <v>65698</v>
      </c>
      <c r="H65" s="220">
        <v>19.2</v>
      </c>
      <c r="I65" s="217">
        <f t="shared" si="7"/>
        <v>1.2614015999999999</v>
      </c>
      <c r="J65" s="219">
        <v>63703.4</v>
      </c>
      <c r="K65" s="220">
        <v>19.600000000000001</v>
      </c>
      <c r="L65" s="217">
        <f t="shared" si="8"/>
        <v>1.2485866400000001</v>
      </c>
    </row>
    <row r="66" spans="1:12" ht="16.5" thickBot="1" x14ac:dyDescent="0.25">
      <c r="A66" s="222"/>
      <c r="B66" s="222"/>
      <c r="C66" s="222"/>
      <c r="D66" s="223"/>
      <c r="E66" s="224"/>
      <c r="F66" s="225"/>
      <c r="G66" s="223"/>
      <c r="H66" s="224"/>
      <c r="I66" s="225"/>
      <c r="J66" s="223"/>
      <c r="K66" s="224"/>
      <c r="L66" s="225"/>
    </row>
    <row r="67" spans="1:12" ht="32.25" thickBot="1" x14ac:dyDescent="0.25">
      <c r="A67" s="226" t="s">
        <v>80</v>
      </c>
      <c r="B67" s="226"/>
      <c r="C67" s="226"/>
      <c r="D67" s="255" t="s">
        <v>28</v>
      </c>
      <c r="E67" s="255" t="s">
        <v>28</v>
      </c>
      <c r="F67" s="262">
        <f>SUM(F63:F66)</f>
        <v>73.641751659999997</v>
      </c>
      <c r="G67" s="255" t="s">
        <v>28</v>
      </c>
      <c r="H67" s="255" t="s">
        <v>28</v>
      </c>
      <c r="I67" s="262">
        <f>SUM(I63:I66)</f>
        <v>30.293076319999997</v>
      </c>
      <c r="J67" s="255" t="s">
        <v>28</v>
      </c>
      <c r="K67" s="255" t="s">
        <v>28</v>
      </c>
      <c r="L67" s="262">
        <f>SUM(L63:L66)</f>
        <v>30.687583009999997</v>
      </c>
    </row>
    <row r="68" spans="1:12" ht="51.75" thickBot="1" x14ac:dyDescent="0.25">
      <c r="A68" s="227" t="s">
        <v>81</v>
      </c>
      <c r="B68" s="228"/>
      <c r="C68" s="228"/>
      <c r="D68" s="255" t="s">
        <v>28</v>
      </c>
      <c r="E68" s="255" t="s">
        <v>28</v>
      </c>
      <c r="F68" s="262">
        <f>F67/L57*100</f>
        <v>106.52421195542048</v>
      </c>
      <c r="G68" s="255" t="s">
        <v>28</v>
      </c>
      <c r="H68" s="255" t="s">
        <v>28</v>
      </c>
      <c r="I68" s="287">
        <v>99.9</v>
      </c>
      <c r="J68" s="255" t="s">
        <v>28</v>
      </c>
      <c r="K68" s="255" t="s">
        <v>28</v>
      </c>
      <c r="L68" s="262">
        <f>L67/I67*100</f>
        <v>101.30229985833277</v>
      </c>
    </row>
    <row r="69" spans="1:12" ht="36.75" customHeight="1" x14ac:dyDescent="0.25">
      <c r="A69" s="234" t="s">
        <v>228</v>
      </c>
      <c r="B69" s="412" t="s">
        <v>174</v>
      </c>
      <c r="C69" s="412"/>
      <c r="D69" s="412"/>
      <c r="E69" s="412"/>
      <c r="F69" s="412"/>
      <c r="G69" s="412"/>
      <c r="H69" s="412"/>
      <c r="I69" s="412"/>
      <c r="J69" s="412"/>
      <c r="K69" s="412"/>
      <c r="L69" s="412"/>
    </row>
    <row r="70" spans="1:12" ht="34.5" customHeight="1" x14ac:dyDescent="0.25">
      <c r="A70" s="235"/>
      <c r="B70" s="412" t="s">
        <v>88</v>
      </c>
      <c r="C70" s="412"/>
      <c r="D70" s="412"/>
      <c r="E70" s="412"/>
      <c r="F70" s="412"/>
      <c r="G70" s="412"/>
      <c r="H70" s="412"/>
      <c r="I70" s="412"/>
      <c r="J70" s="412"/>
      <c r="K70" s="412"/>
      <c r="L70" s="412"/>
    </row>
    <row r="71" spans="1:12" ht="15.75" x14ac:dyDescent="0.25">
      <c r="A71" s="413" t="s">
        <v>214</v>
      </c>
      <c r="B71" s="413"/>
      <c r="C71" s="413"/>
      <c r="D71" s="413"/>
      <c r="E71" s="413"/>
      <c r="F71" s="413"/>
      <c r="G71" s="413"/>
      <c r="H71" s="413"/>
      <c r="I71" s="413"/>
      <c r="J71" s="413"/>
      <c r="K71" s="413"/>
      <c r="L71" s="413"/>
    </row>
    <row r="75" spans="1:12" ht="15.75" x14ac:dyDescent="0.2">
      <c r="J75" s="414" t="s">
        <v>90</v>
      </c>
      <c r="K75" s="414"/>
      <c r="L75" s="414"/>
    </row>
    <row r="76" spans="1:12" ht="15.75" x14ac:dyDescent="0.25">
      <c r="A76" s="422" t="s">
        <v>224</v>
      </c>
      <c r="B76" s="422"/>
      <c r="C76" s="422"/>
      <c r="D76" s="422"/>
      <c r="E76" s="422"/>
      <c r="F76" s="422"/>
      <c r="G76" s="422"/>
      <c r="H76" s="422"/>
      <c r="I76" s="422"/>
      <c r="J76" s="422"/>
      <c r="K76" s="422"/>
      <c r="L76" s="422"/>
    </row>
    <row r="77" spans="1:12" ht="15.75" x14ac:dyDescent="0.25">
      <c r="A77" s="422" t="s">
        <v>331</v>
      </c>
      <c r="B77" s="422"/>
      <c r="C77" s="422"/>
      <c r="D77" s="422"/>
      <c r="E77" s="422"/>
      <c r="F77" s="422"/>
      <c r="G77" s="422"/>
      <c r="H77" s="422"/>
      <c r="I77" s="422"/>
      <c r="J77" s="422"/>
      <c r="K77" s="422"/>
      <c r="L77" s="422"/>
    </row>
    <row r="78" spans="1:12" ht="15.75" customHeight="1" x14ac:dyDescent="0.2">
      <c r="C78" s="346" t="s">
        <v>70</v>
      </c>
      <c r="D78" s="346"/>
      <c r="E78" s="346"/>
      <c r="F78" s="346"/>
      <c r="G78" s="346"/>
      <c r="H78" s="346"/>
    </row>
    <row r="79" spans="1:12" ht="16.5" thickBot="1" x14ac:dyDescent="0.3">
      <c r="A79" s="211"/>
      <c r="B79" s="211"/>
      <c r="C79" s="211"/>
      <c r="D79" s="211"/>
      <c r="E79" s="211"/>
      <c r="F79" s="211"/>
      <c r="G79" s="211"/>
      <c r="H79" s="211"/>
      <c r="I79" s="211"/>
      <c r="J79" s="211"/>
      <c r="K79" s="211"/>
      <c r="L79" s="211"/>
    </row>
    <row r="80" spans="1:12" ht="13.5" customHeight="1" thickBot="1" x14ac:dyDescent="0.25">
      <c r="A80" s="415" t="s">
        <v>71</v>
      </c>
      <c r="B80" s="416" t="s">
        <v>223</v>
      </c>
      <c r="C80" s="416" t="s">
        <v>72</v>
      </c>
      <c r="D80" s="419" t="s">
        <v>156</v>
      </c>
      <c r="E80" s="420"/>
      <c r="F80" s="421"/>
      <c r="G80" s="419" t="s">
        <v>173</v>
      </c>
      <c r="H80" s="420"/>
      <c r="I80" s="421"/>
      <c r="J80" s="419">
        <v>2021</v>
      </c>
      <c r="K80" s="420"/>
      <c r="L80" s="421"/>
    </row>
    <row r="81" spans="1:12" ht="72.75" customHeight="1" thickBot="1" x14ac:dyDescent="0.25">
      <c r="A81" s="415"/>
      <c r="B81" s="417"/>
      <c r="C81" s="417"/>
      <c r="D81" s="256" t="s">
        <v>225</v>
      </c>
      <c r="E81" s="256" t="s">
        <v>226</v>
      </c>
      <c r="F81" s="256" t="s">
        <v>73</v>
      </c>
      <c r="G81" s="256" t="s">
        <v>225</v>
      </c>
      <c r="H81" s="256" t="s">
        <v>227</v>
      </c>
      <c r="I81" s="256" t="s">
        <v>73</v>
      </c>
      <c r="J81" s="256" t="s">
        <v>225</v>
      </c>
      <c r="K81" s="256" t="s">
        <v>227</v>
      </c>
      <c r="L81" s="256" t="s">
        <v>73</v>
      </c>
    </row>
    <row r="82" spans="1:12" ht="16.5" thickBot="1" x14ac:dyDescent="0.25">
      <c r="A82" s="213" t="s">
        <v>74</v>
      </c>
      <c r="B82" s="213" t="s">
        <v>75</v>
      </c>
      <c r="C82" s="213" t="s">
        <v>76</v>
      </c>
      <c r="D82" s="213">
        <v>1</v>
      </c>
      <c r="E82" s="213">
        <v>2</v>
      </c>
      <c r="F82" s="213" t="s">
        <v>77</v>
      </c>
      <c r="G82" s="213">
        <v>4</v>
      </c>
      <c r="H82" s="213">
        <v>5</v>
      </c>
      <c r="I82" s="213" t="s">
        <v>78</v>
      </c>
      <c r="J82" s="213">
        <v>7</v>
      </c>
      <c r="K82" s="213">
        <v>8</v>
      </c>
      <c r="L82" s="255" t="s">
        <v>79</v>
      </c>
    </row>
    <row r="83" spans="1:12" ht="16.5" thickBot="1" x14ac:dyDescent="0.25">
      <c r="A83" s="265" t="s">
        <v>287</v>
      </c>
      <c r="B83" s="266" t="s">
        <v>332</v>
      </c>
      <c r="C83" s="266" t="s">
        <v>288</v>
      </c>
      <c r="D83" s="215">
        <v>1</v>
      </c>
      <c r="E83" s="216">
        <v>335780</v>
      </c>
      <c r="F83" s="268">
        <f>D83*E83/1000000</f>
        <v>0.33578000000000002</v>
      </c>
      <c r="G83" s="215">
        <v>60</v>
      </c>
      <c r="H83" s="216">
        <v>335780</v>
      </c>
      <c r="I83" s="268">
        <f>G83*H83/1000000</f>
        <v>20.146799999999999</v>
      </c>
      <c r="J83" s="215">
        <v>65</v>
      </c>
      <c r="K83" s="216">
        <v>335780</v>
      </c>
      <c r="L83" s="217">
        <f>J83*K83/1000000</f>
        <v>21.825700000000001</v>
      </c>
    </row>
    <row r="84" spans="1:12" ht="16.5" thickBot="1" x14ac:dyDescent="0.25">
      <c r="A84" s="265" t="s">
        <v>289</v>
      </c>
      <c r="B84" s="266" t="s">
        <v>332</v>
      </c>
      <c r="C84" s="266" t="s">
        <v>288</v>
      </c>
      <c r="D84" s="219">
        <v>9</v>
      </c>
      <c r="E84" s="220">
        <v>145500</v>
      </c>
      <c r="F84" s="268">
        <f t="shared" ref="F84:F96" si="9">D84*E84/1000000</f>
        <v>1.3095000000000001</v>
      </c>
      <c r="G84" s="219">
        <v>7</v>
      </c>
      <c r="H84" s="220">
        <v>145500</v>
      </c>
      <c r="I84" s="268">
        <f t="shared" ref="I84:I96" si="10">G84*H84/1000000</f>
        <v>1.0185</v>
      </c>
      <c r="J84" s="219">
        <v>7</v>
      </c>
      <c r="K84" s="220">
        <v>145500</v>
      </c>
      <c r="L84" s="217">
        <f t="shared" ref="L84:L96" si="11">J84*K84/1000000</f>
        <v>1.0185</v>
      </c>
    </row>
    <row r="85" spans="1:12" ht="16.5" thickBot="1" x14ac:dyDescent="0.25">
      <c r="A85" s="265" t="s">
        <v>290</v>
      </c>
      <c r="B85" s="266" t="s">
        <v>333</v>
      </c>
      <c r="C85" s="266" t="s">
        <v>288</v>
      </c>
      <c r="D85" s="219">
        <v>0</v>
      </c>
      <c r="E85" s="220">
        <v>526200</v>
      </c>
      <c r="F85" s="268">
        <f t="shared" si="9"/>
        <v>0</v>
      </c>
      <c r="G85" s="219">
        <v>0</v>
      </c>
      <c r="H85" s="220">
        <v>526200</v>
      </c>
      <c r="I85" s="268">
        <f t="shared" si="10"/>
        <v>0</v>
      </c>
      <c r="J85" s="219">
        <v>0</v>
      </c>
      <c r="K85" s="220">
        <v>526200</v>
      </c>
      <c r="L85" s="217">
        <f t="shared" si="11"/>
        <v>0</v>
      </c>
    </row>
    <row r="86" spans="1:12" ht="16.5" thickBot="1" x14ac:dyDescent="0.25">
      <c r="A86" s="265" t="s">
        <v>291</v>
      </c>
      <c r="B86" s="266" t="s">
        <v>332</v>
      </c>
      <c r="C86" s="266" t="s">
        <v>288</v>
      </c>
      <c r="D86" s="215">
        <v>0</v>
      </c>
      <c r="E86" s="216">
        <v>875000</v>
      </c>
      <c r="F86" s="268">
        <f t="shared" si="9"/>
        <v>0</v>
      </c>
      <c r="G86" s="215">
        <v>0</v>
      </c>
      <c r="H86" s="216">
        <v>875000</v>
      </c>
      <c r="I86" s="268">
        <f t="shared" si="10"/>
        <v>0</v>
      </c>
      <c r="J86" s="215">
        <v>1</v>
      </c>
      <c r="K86" s="216">
        <v>875000</v>
      </c>
      <c r="L86" s="217">
        <f t="shared" si="11"/>
        <v>0.875</v>
      </c>
    </row>
    <row r="87" spans="1:12" ht="16.5" thickBot="1" x14ac:dyDescent="0.25">
      <c r="A87" s="265" t="s">
        <v>292</v>
      </c>
      <c r="B87" s="266" t="s">
        <v>332</v>
      </c>
      <c r="C87" s="266" t="s">
        <v>288</v>
      </c>
      <c r="D87" s="219">
        <v>0</v>
      </c>
      <c r="E87" s="220">
        <v>940300</v>
      </c>
      <c r="F87" s="268">
        <f t="shared" si="9"/>
        <v>0</v>
      </c>
      <c r="G87" s="219">
        <v>4</v>
      </c>
      <c r="H87" s="220">
        <v>940300</v>
      </c>
      <c r="I87" s="268">
        <f t="shared" si="10"/>
        <v>3.7612000000000001</v>
      </c>
      <c r="J87" s="219">
        <v>4</v>
      </c>
      <c r="K87" s="220">
        <v>940300</v>
      </c>
      <c r="L87" s="217">
        <f t="shared" si="11"/>
        <v>3.7612000000000001</v>
      </c>
    </row>
    <row r="88" spans="1:12" ht="16.5" thickBot="1" x14ac:dyDescent="0.25">
      <c r="A88" s="265" t="s">
        <v>293</v>
      </c>
      <c r="B88" s="266" t="s">
        <v>332</v>
      </c>
      <c r="C88" s="266" t="s">
        <v>288</v>
      </c>
      <c r="D88" s="219">
        <v>0</v>
      </c>
      <c r="E88" s="220">
        <v>555000</v>
      </c>
      <c r="F88" s="268">
        <f t="shared" si="9"/>
        <v>0</v>
      </c>
      <c r="G88" s="219">
        <v>0</v>
      </c>
      <c r="H88" s="220">
        <v>555000</v>
      </c>
      <c r="I88" s="268">
        <f t="shared" si="10"/>
        <v>0</v>
      </c>
      <c r="J88" s="219">
        <v>5</v>
      </c>
      <c r="K88" s="220">
        <v>555000</v>
      </c>
      <c r="L88" s="217">
        <f t="shared" si="11"/>
        <v>2.7749999999999999</v>
      </c>
    </row>
    <row r="89" spans="1:12" ht="16.5" thickBot="1" x14ac:dyDescent="0.25">
      <c r="A89" s="265" t="s">
        <v>294</v>
      </c>
      <c r="B89" s="266" t="s">
        <v>332</v>
      </c>
      <c r="C89" s="266" t="s">
        <v>288</v>
      </c>
      <c r="D89" s="215">
        <v>2</v>
      </c>
      <c r="E89" s="216">
        <v>142000</v>
      </c>
      <c r="F89" s="268">
        <f t="shared" si="9"/>
        <v>0.28399999999999997</v>
      </c>
      <c r="G89" s="215">
        <v>50</v>
      </c>
      <c r="H89" s="216">
        <v>142000</v>
      </c>
      <c r="I89" s="268">
        <f t="shared" si="10"/>
        <v>7.1</v>
      </c>
      <c r="J89" s="215">
        <v>50</v>
      </c>
      <c r="K89" s="216">
        <v>142000</v>
      </c>
      <c r="L89" s="217">
        <f t="shared" si="11"/>
        <v>7.1</v>
      </c>
    </row>
    <row r="90" spans="1:12" ht="16.5" thickBot="1" x14ac:dyDescent="0.25">
      <c r="A90" s="265" t="s">
        <v>295</v>
      </c>
      <c r="B90" s="266" t="s">
        <v>332</v>
      </c>
      <c r="C90" s="266" t="s">
        <v>288</v>
      </c>
      <c r="D90" s="219">
        <v>17</v>
      </c>
      <c r="E90" s="216">
        <v>242300</v>
      </c>
      <c r="F90" s="268">
        <f t="shared" si="9"/>
        <v>4.1191000000000004</v>
      </c>
      <c r="G90" s="219">
        <v>2</v>
      </c>
      <c r="H90" s="216">
        <v>242300</v>
      </c>
      <c r="I90" s="268">
        <f t="shared" si="10"/>
        <v>0.48459999999999998</v>
      </c>
      <c r="J90" s="219">
        <v>0</v>
      </c>
      <c r="K90" s="216">
        <v>242300</v>
      </c>
      <c r="L90" s="217">
        <f t="shared" si="11"/>
        <v>0</v>
      </c>
    </row>
    <row r="91" spans="1:12" ht="16.5" thickBot="1" x14ac:dyDescent="0.25">
      <c r="A91" s="265" t="s">
        <v>296</v>
      </c>
      <c r="B91" s="266" t="s">
        <v>332</v>
      </c>
      <c r="C91" s="266" t="s">
        <v>288</v>
      </c>
      <c r="D91" s="219">
        <v>0</v>
      </c>
      <c r="E91" s="220">
        <v>137200</v>
      </c>
      <c r="F91" s="268">
        <f t="shared" si="9"/>
        <v>0</v>
      </c>
      <c r="G91" s="219">
        <v>1</v>
      </c>
      <c r="H91" s="220">
        <v>137200</v>
      </c>
      <c r="I91" s="268">
        <f t="shared" si="10"/>
        <v>0.13719999999999999</v>
      </c>
      <c r="J91" s="219">
        <v>20</v>
      </c>
      <c r="K91" s="220">
        <v>137200</v>
      </c>
      <c r="L91" s="217">
        <f t="shared" si="11"/>
        <v>2.7440000000000002</v>
      </c>
    </row>
    <row r="92" spans="1:12" ht="16.5" thickBot="1" x14ac:dyDescent="0.25">
      <c r="A92" s="265" t="s">
        <v>297</v>
      </c>
      <c r="B92" s="266" t="s">
        <v>332</v>
      </c>
      <c r="C92" s="266" t="s">
        <v>288</v>
      </c>
      <c r="D92" s="263">
        <v>17</v>
      </c>
      <c r="E92" s="220">
        <v>90000</v>
      </c>
      <c r="F92" s="268">
        <f t="shared" si="9"/>
        <v>1.53</v>
      </c>
      <c r="G92" s="263">
        <v>3</v>
      </c>
      <c r="H92" s="220">
        <v>90000</v>
      </c>
      <c r="I92" s="268">
        <f t="shared" si="10"/>
        <v>0.27</v>
      </c>
      <c r="J92" s="263">
        <v>35</v>
      </c>
      <c r="K92" s="220">
        <v>90000</v>
      </c>
      <c r="L92" s="217">
        <f t="shared" si="11"/>
        <v>3.15</v>
      </c>
    </row>
    <row r="93" spans="1:12" ht="16.5" thickBot="1" x14ac:dyDescent="0.25">
      <c r="A93" s="265" t="s">
        <v>298</v>
      </c>
      <c r="B93" s="266" t="s">
        <v>332</v>
      </c>
      <c r="C93" s="266" t="s">
        <v>288</v>
      </c>
      <c r="D93" s="215">
        <v>6</v>
      </c>
      <c r="E93" s="264">
        <v>598700</v>
      </c>
      <c r="F93" s="268">
        <f t="shared" si="9"/>
        <v>3.5922000000000001</v>
      </c>
      <c r="G93" s="215">
        <v>6</v>
      </c>
      <c r="H93" s="264">
        <v>598700</v>
      </c>
      <c r="I93" s="268">
        <f t="shared" si="10"/>
        <v>3.5922000000000001</v>
      </c>
      <c r="J93" s="215">
        <v>13</v>
      </c>
      <c r="K93" s="264">
        <v>598700</v>
      </c>
      <c r="L93" s="217">
        <f t="shared" si="11"/>
        <v>7.7831000000000001</v>
      </c>
    </row>
    <row r="94" spans="1:12" ht="16.5" thickBot="1" x14ac:dyDescent="0.25">
      <c r="A94" s="265" t="s">
        <v>299</v>
      </c>
      <c r="B94" s="266" t="s">
        <v>332</v>
      </c>
      <c r="C94" s="266" t="s">
        <v>288</v>
      </c>
      <c r="D94" s="219">
        <v>5</v>
      </c>
      <c r="E94" s="216">
        <v>405800</v>
      </c>
      <c r="F94" s="268">
        <f t="shared" si="9"/>
        <v>2.0289999999999999</v>
      </c>
      <c r="G94" s="219">
        <v>1</v>
      </c>
      <c r="H94" s="216">
        <v>405800</v>
      </c>
      <c r="I94" s="268">
        <f t="shared" si="10"/>
        <v>0.40579999999999999</v>
      </c>
      <c r="J94" s="219">
        <v>3</v>
      </c>
      <c r="K94" s="216">
        <v>405800</v>
      </c>
      <c r="L94" s="217">
        <f t="shared" si="11"/>
        <v>1.2174</v>
      </c>
    </row>
    <row r="95" spans="1:12" ht="16.5" thickBot="1" x14ac:dyDescent="0.25">
      <c r="A95" s="265" t="s">
        <v>300</v>
      </c>
      <c r="B95" s="266" t="s">
        <v>332</v>
      </c>
      <c r="C95" s="266" t="s">
        <v>288</v>
      </c>
      <c r="D95" s="219">
        <v>0</v>
      </c>
      <c r="E95" s="220">
        <v>140500</v>
      </c>
      <c r="F95" s="268">
        <f t="shared" si="9"/>
        <v>0</v>
      </c>
      <c r="G95" s="219">
        <v>0</v>
      </c>
      <c r="H95" s="220">
        <v>140500</v>
      </c>
      <c r="I95" s="268">
        <f t="shared" si="10"/>
        <v>0</v>
      </c>
      <c r="J95" s="219">
        <v>0</v>
      </c>
      <c r="K95" s="220">
        <v>140500</v>
      </c>
      <c r="L95" s="217">
        <f t="shared" si="11"/>
        <v>0</v>
      </c>
    </row>
    <row r="96" spans="1:12" ht="16.5" thickBot="1" x14ac:dyDescent="0.25">
      <c r="A96" s="265" t="s">
        <v>334</v>
      </c>
      <c r="B96" s="266" t="s">
        <v>335</v>
      </c>
      <c r="C96" s="266" t="s">
        <v>288</v>
      </c>
      <c r="D96" s="267">
        <v>0</v>
      </c>
      <c r="E96" s="220">
        <v>3100</v>
      </c>
      <c r="F96" s="268">
        <f t="shared" si="9"/>
        <v>0</v>
      </c>
      <c r="G96" s="267">
        <v>0</v>
      </c>
      <c r="H96" s="220">
        <v>3100</v>
      </c>
      <c r="I96" s="268">
        <f t="shared" si="10"/>
        <v>0</v>
      </c>
      <c r="J96" s="267">
        <v>0</v>
      </c>
      <c r="K96" s="220">
        <v>3100</v>
      </c>
      <c r="L96" s="217">
        <f t="shared" si="11"/>
        <v>0</v>
      </c>
    </row>
    <row r="97" spans="1:12" ht="32.25" thickBot="1" x14ac:dyDescent="0.25">
      <c r="A97" s="226" t="s">
        <v>80</v>
      </c>
      <c r="B97" s="226"/>
      <c r="C97" s="226"/>
      <c r="D97" s="255" t="s">
        <v>28</v>
      </c>
      <c r="E97" s="255" t="s">
        <v>28</v>
      </c>
      <c r="F97" s="255">
        <v>30.81</v>
      </c>
      <c r="G97" s="255" t="s">
        <v>28</v>
      </c>
      <c r="H97" s="255" t="s">
        <v>28</v>
      </c>
      <c r="I97" s="261">
        <f>SUM(I83:I96)</f>
        <v>36.9163</v>
      </c>
      <c r="J97" s="255" t="s">
        <v>28</v>
      </c>
      <c r="K97" s="255" t="s">
        <v>28</v>
      </c>
      <c r="L97" s="262">
        <f>SUM(L83:L96)</f>
        <v>52.24989999999999</v>
      </c>
    </row>
    <row r="98" spans="1:12" ht="51.75" thickBot="1" x14ac:dyDescent="0.25">
      <c r="A98" s="227" t="s">
        <v>81</v>
      </c>
      <c r="B98" s="228"/>
      <c r="C98" s="228"/>
      <c r="D98" s="255" t="s">
        <v>28</v>
      </c>
      <c r="E98" s="255" t="s">
        <v>28</v>
      </c>
      <c r="F98" s="255" t="s">
        <v>28</v>
      </c>
      <c r="G98" s="255" t="s">
        <v>28</v>
      </c>
      <c r="H98" s="255" t="s">
        <v>28</v>
      </c>
      <c r="I98" s="261">
        <f>I97/F97*100</f>
        <v>119.81921454073354</v>
      </c>
      <c r="J98" s="255" t="s">
        <v>28</v>
      </c>
      <c r="K98" s="255" t="s">
        <v>28</v>
      </c>
      <c r="L98" s="262">
        <f>L97/I97*100</f>
        <v>141.53612360935409</v>
      </c>
    </row>
    <row r="99" spans="1:12" ht="16.5" thickBot="1" x14ac:dyDescent="0.25">
      <c r="A99" s="265"/>
      <c r="B99" s="266"/>
      <c r="C99" s="266"/>
      <c r="D99" s="223"/>
      <c r="E99" s="224"/>
      <c r="F99" s="225"/>
      <c r="G99" s="223"/>
      <c r="H99" s="224"/>
      <c r="I99" s="225"/>
      <c r="J99" s="223"/>
      <c r="K99" s="224"/>
      <c r="L99" s="225"/>
    </row>
    <row r="100" spans="1:12" ht="13.5" customHeight="1" thickBot="1" x14ac:dyDescent="0.25">
      <c r="A100" s="415" t="s">
        <v>71</v>
      </c>
      <c r="B100" s="416" t="s">
        <v>223</v>
      </c>
      <c r="C100" s="416" t="s">
        <v>72</v>
      </c>
      <c r="D100" s="419" t="s">
        <v>238</v>
      </c>
      <c r="E100" s="420"/>
      <c r="F100" s="421"/>
      <c r="G100" s="418" t="s">
        <v>219</v>
      </c>
      <c r="H100" s="418"/>
      <c r="I100" s="418"/>
      <c r="J100" s="419" t="s">
        <v>221</v>
      </c>
      <c r="K100" s="420"/>
      <c r="L100" s="421"/>
    </row>
    <row r="101" spans="1:12" ht="39" thickBot="1" x14ac:dyDescent="0.25">
      <c r="A101" s="415"/>
      <c r="B101" s="417"/>
      <c r="C101" s="417"/>
      <c r="D101" s="256" t="s">
        <v>225</v>
      </c>
      <c r="E101" s="256" t="s">
        <v>226</v>
      </c>
      <c r="F101" s="256" t="s">
        <v>73</v>
      </c>
      <c r="G101" s="256" t="s">
        <v>225</v>
      </c>
      <c r="H101" s="256" t="s">
        <v>227</v>
      </c>
      <c r="I101" s="256" t="s">
        <v>73</v>
      </c>
      <c r="J101" s="256" t="s">
        <v>225</v>
      </c>
      <c r="K101" s="256" t="s">
        <v>227</v>
      </c>
      <c r="L101" s="256" t="s">
        <v>73</v>
      </c>
    </row>
    <row r="102" spans="1:12" ht="16.5" thickBot="1" x14ac:dyDescent="0.25">
      <c r="A102" s="213" t="s">
        <v>74</v>
      </c>
      <c r="B102" s="213" t="s">
        <v>75</v>
      </c>
      <c r="C102" s="213" t="s">
        <v>76</v>
      </c>
      <c r="D102" s="213">
        <v>10</v>
      </c>
      <c r="E102" s="213">
        <v>11</v>
      </c>
      <c r="F102" s="255" t="s">
        <v>82</v>
      </c>
      <c r="G102" s="213">
        <v>13</v>
      </c>
      <c r="H102" s="213">
        <v>14</v>
      </c>
      <c r="I102" s="213" t="s">
        <v>83</v>
      </c>
      <c r="J102" s="213">
        <v>16</v>
      </c>
      <c r="K102" s="213">
        <v>17</v>
      </c>
      <c r="L102" s="255" t="s">
        <v>84</v>
      </c>
    </row>
    <row r="103" spans="1:12" ht="16.5" thickBot="1" x14ac:dyDescent="0.25">
      <c r="A103" s="265" t="s">
        <v>287</v>
      </c>
      <c r="B103" s="266" t="s">
        <v>332</v>
      </c>
      <c r="C103" s="266" t="s">
        <v>288</v>
      </c>
      <c r="D103" s="215">
        <v>70</v>
      </c>
      <c r="E103" s="216">
        <v>335780</v>
      </c>
      <c r="F103" s="217">
        <f>D103*E103/1000000</f>
        <v>23.5046</v>
      </c>
      <c r="G103" s="215">
        <v>72</v>
      </c>
      <c r="H103" s="216">
        <v>335780</v>
      </c>
      <c r="I103" s="217">
        <f>G103*H103/1000000</f>
        <v>24.176159999999999</v>
      </c>
      <c r="J103" s="215">
        <v>75</v>
      </c>
      <c r="K103" s="216">
        <v>335780</v>
      </c>
      <c r="L103" s="217">
        <f>J103*K103/1000000</f>
        <v>25.183499999999999</v>
      </c>
    </row>
    <row r="104" spans="1:12" ht="16.5" thickBot="1" x14ac:dyDescent="0.25">
      <c r="A104" s="265" t="s">
        <v>289</v>
      </c>
      <c r="B104" s="266" t="s">
        <v>332</v>
      </c>
      <c r="C104" s="266" t="s">
        <v>288</v>
      </c>
      <c r="D104" s="219">
        <v>7</v>
      </c>
      <c r="E104" s="220">
        <v>145500</v>
      </c>
      <c r="F104" s="217">
        <f t="shared" ref="F104:F116" si="12">D104*E104/1000000</f>
        <v>1.0185</v>
      </c>
      <c r="G104" s="219">
        <v>7</v>
      </c>
      <c r="H104" s="220">
        <v>145500</v>
      </c>
      <c r="I104" s="217">
        <f t="shared" ref="I104:I116" si="13">G104*H104/1000000</f>
        <v>1.0185</v>
      </c>
      <c r="J104" s="219">
        <v>7</v>
      </c>
      <c r="K104" s="220">
        <v>145500</v>
      </c>
      <c r="L104" s="217">
        <f t="shared" ref="L104:L116" si="14">J104*K104/1000000</f>
        <v>1.0185</v>
      </c>
    </row>
    <row r="105" spans="1:12" ht="16.5" thickBot="1" x14ac:dyDescent="0.25">
      <c r="A105" s="265" t="s">
        <v>290</v>
      </c>
      <c r="B105" s="266" t="s">
        <v>333</v>
      </c>
      <c r="C105" s="266" t="s">
        <v>288</v>
      </c>
      <c r="D105" s="263">
        <v>0</v>
      </c>
      <c r="E105" s="220">
        <v>526200</v>
      </c>
      <c r="F105" s="217">
        <f t="shared" si="12"/>
        <v>0</v>
      </c>
      <c r="G105" s="263">
        <v>0</v>
      </c>
      <c r="H105" s="220">
        <v>526200</v>
      </c>
      <c r="I105" s="217">
        <f t="shared" si="13"/>
        <v>0</v>
      </c>
      <c r="J105" s="263">
        <v>0</v>
      </c>
      <c r="K105" s="220">
        <v>526200</v>
      </c>
      <c r="L105" s="217">
        <f t="shared" si="14"/>
        <v>0</v>
      </c>
    </row>
    <row r="106" spans="1:12" ht="16.5" thickBot="1" x14ac:dyDescent="0.25">
      <c r="A106" s="265" t="s">
        <v>291</v>
      </c>
      <c r="B106" s="266" t="s">
        <v>332</v>
      </c>
      <c r="C106" s="266" t="s">
        <v>288</v>
      </c>
      <c r="D106" s="215">
        <v>0</v>
      </c>
      <c r="E106" s="216">
        <v>875000</v>
      </c>
      <c r="F106" s="217">
        <f t="shared" si="12"/>
        <v>0</v>
      </c>
      <c r="G106" s="215">
        <v>0</v>
      </c>
      <c r="H106" s="216">
        <v>875000</v>
      </c>
      <c r="I106" s="217">
        <f t="shared" si="13"/>
        <v>0</v>
      </c>
      <c r="J106" s="215">
        <v>0</v>
      </c>
      <c r="K106" s="216">
        <v>875000</v>
      </c>
      <c r="L106" s="217">
        <f t="shared" si="14"/>
        <v>0</v>
      </c>
    </row>
    <row r="107" spans="1:12" ht="16.5" thickBot="1" x14ac:dyDescent="0.25">
      <c r="A107" s="265" t="s">
        <v>292</v>
      </c>
      <c r="B107" s="266" t="s">
        <v>332</v>
      </c>
      <c r="C107" s="266" t="s">
        <v>288</v>
      </c>
      <c r="D107" s="219">
        <v>4</v>
      </c>
      <c r="E107" s="220">
        <v>940300</v>
      </c>
      <c r="F107" s="217">
        <f t="shared" si="12"/>
        <v>3.7612000000000001</v>
      </c>
      <c r="G107" s="219">
        <v>4</v>
      </c>
      <c r="H107" s="220">
        <v>940300</v>
      </c>
      <c r="I107" s="217">
        <f t="shared" si="13"/>
        <v>3.7612000000000001</v>
      </c>
      <c r="J107" s="219">
        <v>4</v>
      </c>
      <c r="K107" s="220">
        <v>940300</v>
      </c>
      <c r="L107" s="217">
        <f t="shared" si="14"/>
        <v>3.7612000000000001</v>
      </c>
    </row>
    <row r="108" spans="1:12" ht="16.5" thickBot="1" x14ac:dyDescent="0.25">
      <c r="A108" s="265" t="s">
        <v>293</v>
      </c>
      <c r="B108" s="266" t="s">
        <v>332</v>
      </c>
      <c r="C108" s="266" t="s">
        <v>288</v>
      </c>
      <c r="D108" s="219">
        <v>6</v>
      </c>
      <c r="E108" s="220">
        <v>555000</v>
      </c>
      <c r="F108" s="217">
        <f t="shared" si="12"/>
        <v>3.33</v>
      </c>
      <c r="G108" s="219">
        <v>6</v>
      </c>
      <c r="H108" s="220">
        <v>555000</v>
      </c>
      <c r="I108" s="217">
        <f t="shared" si="13"/>
        <v>3.33</v>
      </c>
      <c r="J108" s="219">
        <v>6</v>
      </c>
      <c r="K108" s="220">
        <v>555000</v>
      </c>
      <c r="L108" s="217">
        <f t="shared" si="14"/>
        <v>3.33</v>
      </c>
    </row>
    <row r="109" spans="1:12" ht="16.5" thickBot="1" x14ac:dyDescent="0.25">
      <c r="A109" s="265" t="s">
        <v>294</v>
      </c>
      <c r="B109" s="266" t="s">
        <v>332</v>
      </c>
      <c r="C109" s="266" t="s">
        <v>288</v>
      </c>
      <c r="D109" s="219">
        <v>50</v>
      </c>
      <c r="E109" s="216">
        <v>142000</v>
      </c>
      <c r="F109" s="217">
        <f t="shared" si="12"/>
        <v>7.1</v>
      </c>
      <c r="G109" s="219">
        <v>50</v>
      </c>
      <c r="H109" s="216">
        <v>142000</v>
      </c>
      <c r="I109" s="217">
        <f t="shared" si="13"/>
        <v>7.1</v>
      </c>
      <c r="J109" s="219">
        <v>50</v>
      </c>
      <c r="K109" s="216">
        <v>142000</v>
      </c>
      <c r="L109" s="217">
        <f t="shared" si="14"/>
        <v>7.1</v>
      </c>
    </row>
    <row r="110" spans="1:12" ht="16.5" thickBot="1" x14ac:dyDescent="0.25">
      <c r="A110" s="265" t="s">
        <v>295</v>
      </c>
      <c r="B110" s="266" t="s">
        <v>332</v>
      </c>
      <c r="C110" s="266" t="s">
        <v>288</v>
      </c>
      <c r="D110" s="263">
        <v>0</v>
      </c>
      <c r="E110" s="216">
        <v>242300</v>
      </c>
      <c r="F110" s="217">
        <f t="shared" si="12"/>
        <v>0</v>
      </c>
      <c r="G110" s="263">
        <v>0</v>
      </c>
      <c r="H110" s="216">
        <v>242300</v>
      </c>
      <c r="I110" s="217">
        <f t="shared" si="13"/>
        <v>0</v>
      </c>
      <c r="J110" s="263">
        <v>0</v>
      </c>
      <c r="K110" s="216">
        <v>242300</v>
      </c>
      <c r="L110" s="217">
        <f t="shared" si="14"/>
        <v>0</v>
      </c>
    </row>
    <row r="111" spans="1:12" ht="16.5" thickBot="1" x14ac:dyDescent="0.25">
      <c r="A111" s="265" t="s">
        <v>296</v>
      </c>
      <c r="B111" s="266" t="s">
        <v>332</v>
      </c>
      <c r="C111" s="266" t="s">
        <v>288</v>
      </c>
      <c r="D111" s="215">
        <v>20</v>
      </c>
      <c r="E111" s="220">
        <v>137200</v>
      </c>
      <c r="F111" s="217">
        <f t="shared" si="12"/>
        <v>2.7440000000000002</v>
      </c>
      <c r="G111" s="215">
        <v>20</v>
      </c>
      <c r="H111" s="220">
        <v>137200</v>
      </c>
      <c r="I111" s="217">
        <f t="shared" si="13"/>
        <v>2.7440000000000002</v>
      </c>
      <c r="J111" s="215">
        <v>22</v>
      </c>
      <c r="K111" s="220">
        <v>137200</v>
      </c>
      <c r="L111" s="217">
        <f t="shared" si="14"/>
        <v>3.0184000000000002</v>
      </c>
    </row>
    <row r="112" spans="1:12" ht="16.5" thickBot="1" x14ac:dyDescent="0.25">
      <c r="A112" s="265" t="s">
        <v>297</v>
      </c>
      <c r="B112" s="266" t="s">
        <v>332</v>
      </c>
      <c r="C112" s="266" t="s">
        <v>288</v>
      </c>
      <c r="D112" s="219">
        <v>35</v>
      </c>
      <c r="E112" s="220">
        <v>90000</v>
      </c>
      <c r="F112" s="217">
        <f t="shared" si="12"/>
        <v>3.15</v>
      </c>
      <c r="G112" s="219">
        <v>35</v>
      </c>
      <c r="H112" s="220">
        <v>90000</v>
      </c>
      <c r="I112" s="217">
        <f t="shared" si="13"/>
        <v>3.15</v>
      </c>
      <c r="J112" s="219">
        <v>35</v>
      </c>
      <c r="K112" s="220">
        <v>90000</v>
      </c>
      <c r="L112" s="217">
        <f t="shared" si="14"/>
        <v>3.15</v>
      </c>
    </row>
    <row r="113" spans="1:12" ht="16.5" thickBot="1" x14ac:dyDescent="0.25">
      <c r="A113" s="265" t="s">
        <v>298</v>
      </c>
      <c r="B113" s="266" t="s">
        <v>332</v>
      </c>
      <c r="C113" s="266" t="s">
        <v>288</v>
      </c>
      <c r="D113" s="219">
        <v>13</v>
      </c>
      <c r="E113" s="264">
        <v>598700</v>
      </c>
      <c r="F113" s="217">
        <f t="shared" si="12"/>
        <v>7.7831000000000001</v>
      </c>
      <c r="G113" s="219">
        <v>13</v>
      </c>
      <c r="H113" s="264">
        <v>598700</v>
      </c>
      <c r="I113" s="217">
        <f t="shared" si="13"/>
        <v>7.7831000000000001</v>
      </c>
      <c r="J113" s="219">
        <v>13</v>
      </c>
      <c r="K113" s="264">
        <v>598700</v>
      </c>
      <c r="L113" s="217">
        <f t="shared" si="14"/>
        <v>7.7831000000000001</v>
      </c>
    </row>
    <row r="114" spans="1:12" ht="16.5" thickBot="1" x14ac:dyDescent="0.25">
      <c r="A114" s="265" t="s">
        <v>299</v>
      </c>
      <c r="B114" s="266" t="s">
        <v>332</v>
      </c>
      <c r="C114" s="266" t="s">
        <v>288</v>
      </c>
      <c r="D114" s="223">
        <v>3</v>
      </c>
      <c r="E114" s="216">
        <v>405800</v>
      </c>
      <c r="F114" s="217">
        <f t="shared" si="12"/>
        <v>1.2174</v>
      </c>
      <c r="G114" s="223">
        <v>3</v>
      </c>
      <c r="H114" s="216">
        <v>405800</v>
      </c>
      <c r="I114" s="217">
        <f t="shared" si="13"/>
        <v>1.2174</v>
      </c>
      <c r="J114" s="223">
        <v>5</v>
      </c>
      <c r="K114" s="216">
        <v>405800</v>
      </c>
      <c r="L114" s="217">
        <f t="shared" si="14"/>
        <v>2.0289999999999999</v>
      </c>
    </row>
    <row r="115" spans="1:12" ht="16.5" thickBot="1" x14ac:dyDescent="0.25">
      <c r="A115" s="265" t="s">
        <v>300</v>
      </c>
      <c r="B115" s="266" t="s">
        <v>332</v>
      </c>
      <c r="C115" s="266" t="s">
        <v>288</v>
      </c>
      <c r="D115" s="219">
        <v>2</v>
      </c>
      <c r="E115" s="220">
        <v>140500</v>
      </c>
      <c r="F115" s="217">
        <f t="shared" si="12"/>
        <v>0.28100000000000003</v>
      </c>
      <c r="G115" s="219">
        <v>2</v>
      </c>
      <c r="H115" s="220">
        <v>140500</v>
      </c>
      <c r="I115" s="217">
        <f t="shared" si="13"/>
        <v>0.28100000000000003</v>
      </c>
      <c r="J115" s="219">
        <v>2</v>
      </c>
      <c r="K115" s="220">
        <v>140500</v>
      </c>
      <c r="L115" s="217">
        <f t="shared" si="14"/>
        <v>0.28100000000000003</v>
      </c>
    </row>
    <row r="116" spans="1:12" ht="16.5" thickBot="1" x14ac:dyDescent="0.25">
      <c r="A116" s="265" t="s">
        <v>334</v>
      </c>
      <c r="B116" s="266" t="s">
        <v>335</v>
      </c>
      <c r="C116" s="266" t="s">
        <v>288</v>
      </c>
      <c r="D116" s="267">
        <v>0</v>
      </c>
      <c r="E116" s="220">
        <v>3100</v>
      </c>
      <c r="F116" s="217">
        <f t="shared" si="12"/>
        <v>0</v>
      </c>
      <c r="G116" s="267">
        <v>0</v>
      </c>
      <c r="H116" s="220">
        <v>3100</v>
      </c>
      <c r="I116" s="217">
        <f t="shared" si="13"/>
        <v>0</v>
      </c>
      <c r="J116" s="267">
        <v>0</v>
      </c>
      <c r="K116" s="220">
        <v>3100</v>
      </c>
      <c r="L116" s="217">
        <f t="shared" si="14"/>
        <v>0</v>
      </c>
    </row>
    <row r="117" spans="1:12" ht="32.25" thickBot="1" x14ac:dyDescent="0.25">
      <c r="A117" s="226" t="s">
        <v>80</v>
      </c>
      <c r="B117" s="226"/>
      <c r="C117" s="226"/>
      <c r="D117" s="255" t="s">
        <v>28</v>
      </c>
      <c r="E117" s="255" t="s">
        <v>28</v>
      </c>
      <c r="F117" s="262">
        <f>SUM(F103:F116)</f>
        <v>53.889799999999994</v>
      </c>
      <c r="G117" s="255" t="s">
        <v>28</v>
      </c>
      <c r="H117" s="255" t="s">
        <v>28</v>
      </c>
      <c r="I117" s="262">
        <f>SUM(I103:I116)</f>
        <v>54.561359999999993</v>
      </c>
      <c r="J117" s="255" t="s">
        <v>28</v>
      </c>
      <c r="K117" s="255" t="s">
        <v>28</v>
      </c>
      <c r="L117" s="262">
        <f>SUM(L103:L116)</f>
        <v>56.654699999999998</v>
      </c>
    </row>
    <row r="118" spans="1:12" ht="51.75" thickBot="1" x14ac:dyDescent="0.25">
      <c r="A118" s="227" t="s">
        <v>81</v>
      </c>
      <c r="B118" s="228"/>
      <c r="C118" s="228"/>
      <c r="D118" s="255" t="s">
        <v>28</v>
      </c>
      <c r="E118" s="255" t="s">
        <v>28</v>
      </c>
      <c r="F118" s="262">
        <f>F117/L97*100</f>
        <v>103.13857060013514</v>
      </c>
      <c r="G118" s="255" t="s">
        <v>28</v>
      </c>
      <c r="H118" s="255" t="s">
        <v>28</v>
      </c>
      <c r="I118" s="262">
        <f>I117/F117*100</f>
        <v>101.2461727451206</v>
      </c>
      <c r="J118" s="255">
        <v>75</v>
      </c>
      <c r="K118" s="255" t="s">
        <v>28</v>
      </c>
      <c r="L118" s="262">
        <f>L117/I117*100</f>
        <v>103.8366712266703</v>
      </c>
    </row>
    <row r="119" spans="1:12" ht="16.5" thickBot="1" x14ac:dyDescent="0.25">
      <c r="A119" s="265"/>
      <c r="B119" s="266"/>
      <c r="C119" s="266"/>
      <c r="D119" s="223"/>
      <c r="E119" s="224"/>
      <c r="F119" s="225"/>
      <c r="G119" s="223"/>
      <c r="H119" s="224"/>
      <c r="I119" s="225"/>
      <c r="J119" s="223"/>
      <c r="K119" s="224"/>
      <c r="L119" s="225"/>
    </row>
    <row r="120" spans="1:12" ht="13.5" customHeight="1" thickBot="1" x14ac:dyDescent="0.25">
      <c r="A120" s="415" t="s">
        <v>71</v>
      </c>
      <c r="B120" s="416" t="s">
        <v>223</v>
      </c>
      <c r="C120" s="416" t="s">
        <v>72</v>
      </c>
      <c r="D120" s="418" t="s">
        <v>239</v>
      </c>
      <c r="E120" s="418"/>
      <c r="F120" s="418"/>
      <c r="G120" s="419" t="s">
        <v>222</v>
      </c>
      <c r="H120" s="420"/>
      <c r="I120" s="421"/>
      <c r="J120" s="419" t="s">
        <v>240</v>
      </c>
      <c r="K120" s="420"/>
      <c r="L120" s="421"/>
    </row>
    <row r="121" spans="1:12" ht="72.75" customHeight="1" thickBot="1" x14ac:dyDescent="0.25">
      <c r="A121" s="415"/>
      <c r="B121" s="417"/>
      <c r="C121" s="417"/>
      <c r="D121" s="256" t="s">
        <v>225</v>
      </c>
      <c r="E121" s="256" t="s">
        <v>226</v>
      </c>
      <c r="F121" s="256" t="s">
        <v>73</v>
      </c>
      <c r="G121" s="256" t="s">
        <v>225</v>
      </c>
      <c r="H121" s="256" t="s">
        <v>227</v>
      </c>
      <c r="I121" s="256" t="s">
        <v>73</v>
      </c>
      <c r="J121" s="256" t="s">
        <v>225</v>
      </c>
      <c r="K121" s="256" t="s">
        <v>227</v>
      </c>
      <c r="L121" s="256" t="s">
        <v>73</v>
      </c>
    </row>
    <row r="122" spans="1:12" ht="16.5" thickBot="1" x14ac:dyDescent="0.25">
      <c r="A122" s="213" t="s">
        <v>74</v>
      </c>
      <c r="B122" s="213" t="s">
        <v>75</v>
      </c>
      <c r="C122" s="213" t="s">
        <v>76</v>
      </c>
      <c r="D122" s="213">
        <v>19</v>
      </c>
      <c r="E122" s="213">
        <v>20</v>
      </c>
      <c r="F122" s="213" t="s">
        <v>85</v>
      </c>
      <c r="G122" s="213">
        <v>22</v>
      </c>
      <c r="H122" s="213">
        <v>23</v>
      </c>
      <c r="I122" s="255" t="s">
        <v>86</v>
      </c>
      <c r="J122" s="213">
        <v>25</v>
      </c>
      <c r="K122" s="213">
        <v>26</v>
      </c>
      <c r="L122" s="255" t="s">
        <v>87</v>
      </c>
    </row>
    <row r="123" spans="1:12" ht="16.5" thickBot="1" x14ac:dyDescent="0.25">
      <c r="A123" s="265" t="s">
        <v>287</v>
      </c>
      <c r="B123" s="266" t="s">
        <v>332</v>
      </c>
      <c r="C123" s="266" t="s">
        <v>288</v>
      </c>
      <c r="D123" s="215">
        <v>75</v>
      </c>
      <c r="E123" s="216">
        <v>335780</v>
      </c>
      <c r="F123" s="217">
        <f>D123*E123/1000000</f>
        <v>25.183499999999999</v>
      </c>
      <c r="G123" s="215">
        <v>8</v>
      </c>
      <c r="H123" s="216">
        <v>335780</v>
      </c>
      <c r="I123" s="217">
        <f>G123*H123/1000000</f>
        <v>2.6862400000000002</v>
      </c>
      <c r="J123" s="215">
        <v>25</v>
      </c>
      <c r="K123" s="216">
        <v>335780</v>
      </c>
      <c r="L123" s="217">
        <f>J123*K123/1000000</f>
        <v>8.3945000000000007</v>
      </c>
    </row>
    <row r="124" spans="1:12" ht="16.5" thickBot="1" x14ac:dyDescent="0.25">
      <c r="A124" s="265" t="s">
        <v>289</v>
      </c>
      <c r="B124" s="266" t="s">
        <v>332</v>
      </c>
      <c r="C124" s="266" t="s">
        <v>288</v>
      </c>
      <c r="D124" s="219">
        <v>7</v>
      </c>
      <c r="E124" s="220">
        <v>145500</v>
      </c>
      <c r="F124" s="217">
        <f t="shared" ref="F124:F136" si="15">D124*E124/1000000</f>
        <v>1.0185</v>
      </c>
      <c r="G124" s="219">
        <v>10</v>
      </c>
      <c r="H124" s="220">
        <v>145500</v>
      </c>
      <c r="I124" s="217">
        <f t="shared" ref="I124:I136" si="16">G124*H124/1000000</f>
        <v>1.4550000000000001</v>
      </c>
      <c r="J124" s="219">
        <v>7</v>
      </c>
      <c r="K124" s="220">
        <v>145500</v>
      </c>
      <c r="L124" s="217">
        <f t="shared" ref="L124:L136" si="17">J124*K124/1000000</f>
        <v>1.0185</v>
      </c>
    </row>
    <row r="125" spans="1:12" ht="16.5" thickBot="1" x14ac:dyDescent="0.25">
      <c r="A125" s="265" t="s">
        <v>290</v>
      </c>
      <c r="B125" s="266" t="s">
        <v>333</v>
      </c>
      <c r="C125" s="266" t="s">
        <v>288</v>
      </c>
      <c r="D125" s="215">
        <v>0</v>
      </c>
      <c r="E125" s="220">
        <v>526200</v>
      </c>
      <c r="F125" s="217">
        <f t="shared" si="15"/>
        <v>0</v>
      </c>
      <c r="G125" s="215">
        <v>0</v>
      </c>
      <c r="H125" s="220">
        <v>526200</v>
      </c>
      <c r="I125" s="217">
        <f t="shared" si="16"/>
        <v>0</v>
      </c>
      <c r="J125" s="215">
        <v>0</v>
      </c>
      <c r="K125" s="220">
        <v>526200</v>
      </c>
      <c r="L125" s="217">
        <f t="shared" si="17"/>
        <v>0</v>
      </c>
    </row>
    <row r="126" spans="1:12" ht="16.5" thickBot="1" x14ac:dyDescent="0.25">
      <c r="A126" s="265" t="s">
        <v>291</v>
      </c>
      <c r="B126" s="266" t="s">
        <v>332</v>
      </c>
      <c r="C126" s="266" t="s">
        <v>288</v>
      </c>
      <c r="D126" s="219">
        <v>0</v>
      </c>
      <c r="E126" s="216">
        <v>875000</v>
      </c>
      <c r="F126" s="217">
        <f t="shared" si="15"/>
        <v>0</v>
      </c>
      <c r="G126" s="219">
        <v>1</v>
      </c>
      <c r="H126" s="216">
        <v>875000</v>
      </c>
      <c r="I126" s="217">
        <f t="shared" si="16"/>
        <v>0.875</v>
      </c>
      <c r="J126" s="219">
        <v>0</v>
      </c>
      <c r="K126" s="216">
        <v>875000</v>
      </c>
      <c r="L126" s="217">
        <f t="shared" si="17"/>
        <v>0</v>
      </c>
    </row>
    <row r="127" spans="1:12" ht="16.5" thickBot="1" x14ac:dyDescent="0.25">
      <c r="A127" s="265" t="s">
        <v>292</v>
      </c>
      <c r="B127" s="266" t="s">
        <v>332</v>
      </c>
      <c r="C127" s="266" t="s">
        <v>288</v>
      </c>
      <c r="D127" s="263">
        <v>6</v>
      </c>
      <c r="E127" s="220">
        <v>940300</v>
      </c>
      <c r="F127" s="217">
        <f t="shared" si="15"/>
        <v>5.6417999999999999</v>
      </c>
      <c r="G127" s="263">
        <v>6</v>
      </c>
      <c r="H127" s="220">
        <v>940300</v>
      </c>
      <c r="I127" s="217">
        <f t="shared" si="16"/>
        <v>5.6417999999999999</v>
      </c>
      <c r="J127" s="263">
        <v>2</v>
      </c>
      <c r="K127" s="220">
        <v>940300</v>
      </c>
      <c r="L127" s="217">
        <f t="shared" si="17"/>
        <v>1.8806</v>
      </c>
    </row>
    <row r="128" spans="1:12" ht="16.5" thickBot="1" x14ac:dyDescent="0.25">
      <c r="A128" s="265" t="s">
        <v>293</v>
      </c>
      <c r="B128" s="266" t="s">
        <v>332</v>
      </c>
      <c r="C128" s="266" t="s">
        <v>288</v>
      </c>
      <c r="D128" s="215">
        <v>1</v>
      </c>
      <c r="E128" s="220">
        <v>555000</v>
      </c>
      <c r="F128" s="217">
        <f t="shared" si="15"/>
        <v>0.55500000000000005</v>
      </c>
      <c r="G128" s="215">
        <v>0</v>
      </c>
      <c r="H128" s="220">
        <v>555000</v>
      </c>
      <c r="I128" s="217">
        <f t="shared" si="16"/>
        <v>0</v>
      </c>
      <c r="J128" s="215">
        <v>0</v>
      </c>
      <c r="K128" s="220">
        <v>555000</v>
      </c>
      <c r="L128" s="217">
        <f t="shared" si="17"/>
        <v>0</v>
      </c>
    </row>
    <row r="129" spans="1:12" ht="16.5" thickBot="1" x14ac:dyDescent="0.25">
      <c r="A129" s="265" t="s">
        <v>294</v>
      </c>
      <c r="B129" s="266" t="s">
        <v>332</v>
      </c>
      <c r="C129" s="266" t="s">
        <v>288</v>
      </c>
      <c r="D129" s="219">
        <v>51</v>
      </c>
      <c r="E129" s="216">
        <v>142000</v>
      </c>
      <c r="F129" s="217">
        <f t="shared" si="15"/>
        <v>7.242</v>
      </c>
      <c r="G129" s="219">
        <v>16</v>
      </c>
      <c r="H129" s="216">
        <v>142000</v>
      </c>
      <c r="I129" s="217">
        <f t="shared" si="16"/>
        <v>2.2719999999999998</v>
      </c>
      <c r="J129" s="219">
        <v>24</v>
      </c>
      <c r="K129" s="216">
        <v>142000</v>
      </c>
      <c r="L129" s="217">
        <f t="shared" si="17"/>
        <v>3.4079999999999999</v>
      </c>
    </row>
    <row r="130" spans="1:12" ht="16.5" thickBot="1" x14ac:dyDescent="0.25">
      <c r="A130" s="265" t="s">
        <v>295</v>
      </c>
      <c r="B130" s="266" t="s">
        <v>332</v>
      </c>
      <c r="C130" s="266" t="s">
        <v>288</v>
      </c>
      <c r="D130" s="219">
        <v>0</v>
      </c>
      <c r="E130" s="216">
        <v>242300</v>
      </c>
      <c r="F130" s="217">
        <f t="shared" si="15"/>
        <v>0</v>
      </c>
      <c r="G130" s="219">
        <v>2</v>
      </c>
      <c r="H130" s="216">
        <v>242300</v>
      </c>
      <c r="I130" s="217">
        <f t="shared" si="16"/>
        <v>0.48459999999999998</v>
      </c>
      <c r="J130" s="219">
        <v>0</v>
      </c>
      <c r="K130" s="216">
        <v>242300</v>
      </c>
      <c r="L130" s="217">
        <f t="shared" si="17"/>
        <v>0</v>
      </c>
    </row>
    <row r="131" spans="1:12" ht="16.5" thickBot="1" x14ac:dyDescent="0.25">
      <c r="A131" s="265" t="s">
        <v>296</v>
      </c>
      <c r="B131" s="266" t="s">
        <v>332</v>
      </c>
      <c r="C131" s="266" t="s">
        <v>288</v>
      </c>
      <c r="D131" s="219">
        <v>20</v>
      </c>
      <c r="E131" s="220">
        <v>137200</v>
      </c>
      <c r="F131" s="217">
        <f t="shared" si="15"/>
        <v>2.7440000000000002</v>
      </c>
      <c r="G131" s="219">
        <v>10</v>
      </c>
      <c r="H131" s="220">
        <v>137200</v>
      </c>
      <c r="I131" s="217">
        <f t="shared" si="16"/>
        <v>1.3720000000000001</v>
      </c>
      <c r="J131" s="219">
        <v>9</v>
      </c>
      <c r="K131" s="220">
        <v>137200</v>
      </c>
      <c r="L131" s="217">
        <f t="shared" si="17"/>
        <v>1.2347999999999999</v>
      </c>
    </row>
    <row r="132" spans="1:12" ht="16.5" thickBot="1" x14ac:dyDescent="0.25">
      <c r="A132" s="265" t="s">
        <v>297</v>
      </c>
      <c r="B132" s="266" t="s">
        <v>332</v>
      </c>
      <c r="C132" s="266" t="s">
        <v>288</v>
      </c>
      <c r="D132" s="263">
        <v>35</v>
      </c>
      <c r="E132" s="220">
        <v>90000</v>
      </c>
      <c r="F132" s="217">
        <f t="shared" si="15"/>
        <v>3.15</v>
      </c>
      <c r="G132" s="263">
        <v>18</v>
      </c>
      <c r="H132" s="220">
        <v>90000</v>
      </c>
      <c r="I132" s="217">
        <f t="shared" si="16"/>
        <v>1.62</v>
      </c>
      <c r="J132" s="263">
        <v>18</v>
      </c>
      <c r="K132" s="220">
        <v>90000</v>
      </c>
      <c r="L132" s="217">
        <f t="shared" si="17"/>
        <v>1.62</v>
      </c>
    </row>
    <row r="133" spans="1:12" ht="16.5" thickBot="1" x14ac:dyDescent="0.25">
      <c r="A133" s="265" t="s">
        <v>298</v>
      </c>
      <c r="B133" s="266" t="s">
        <v>332</v>
      </c>
      <c r="C133" s="266" t="s">
        <v>288</v>
      </c>
      <c r="D133" s="215">
        <v>15</v>
      </c>
      <c r="E133" s="264">
        <v>598700</v>
      </c>
      <c r="F133" s="217">
        <f t="shared" si="15"/>
        <v>8.9804999999999993</v>
      </c>
      <c r="G133" s="215">
        <v>1</v>
      </c>
      <c r="H133" s="264">
        <v>598700</v>
      </c>
      <c r="I133" s="217">
        <f t="shared" si="16"/>
        <v>0.59870000000000001</v>
      </c>
      <c r="J133" s="215">
        <v>10</v>
      </c>
      <c r="K133" s="264">
        <v>598700</v>
      </c>
      <c r="L133" s="217">
        <f t="shared" si="17"/>
        <v>5.9870000000000001</v>
      </c>
    </row>
    <row r="134" spans="1:12" ht="16.5" thickBot="1" x14ac:dyDescent="0.25">
      <c r="A134" s="265" t="s">
        <v>299</v>
      </c>
      <c r="B134" s="266" t="s">
        <v>332</v>
      </c>
      <c r="C134" s="266" t="s">
        <v>288</v>
      </c>
      <c r="D134" s="219">
        <v>5</v>
      </c>
      <c r="E134" s="216">
        <v>405800</v>
      </c>
      <c r="F134" s="217">
        <f t="shared" si="15"/>
        <v>2.0289999999999999</v>
      </c>
      <c r="G134" s="219">
        <v>1</v>
      </c>
      <c r="H134" s="216">
        <v>405800</v>
      </c>
      <c r="I134" s="217">
        <f t="shared" si="16"/>
        <v>0.40579999999999999</v>
      </c>
      <c r="J134" s="219">
        <v>1</v>
      </c>
      <c r="K134" s="216">
        <v>405800</v>
      </c>
      <c r="L134" s="217">
        <f t="shared" si="17"/>
        <v>0.40579999999999999</v>
      </c>
    </row>
    <row r="135" spans="1:12" ht="16.5" thickBot="1" x14ac:dyDescent="0.25">
      <c r="A135" s="265" t="s">
        <v>300</v>
      </c>
      <c r="B135" s="266" t="s">
        <v>332</v>
      </c>
      <c r="C135" s="266" t="s">
        <v>288</v>
      </c>
      <c r="D135" s="263">
        <v>2</v>
      </c>
      <c r="E135" s="220">
        <v>140500</v>
      </c>
      <c r="F135" s="217">
        <f t="shared" si="15"/>
        <v>0.28100000000000003</v>
      </c>
      <c r="G135" s="263">
        <v>0</v>
      </c>
      <c r="H135" s="220">
        <v>140500</v>
      </c>
      <c r="I135" s="217">
        <f t="shared" si="16"/>
        <v>0</v>
      </c>
      <c r="J135" s="263">
        <v>0</v>
      </c>
      <c r="K135" s="220">
        <v>140500</v>
      </c>
      <c r="L135" s="217">
        <f t="shared" si="17"/>
        <v>0</v>
      </c>
    </row>
    <row r="136" spans="1:12" ht="16.5" thickBot="1" x14ac:dyDescent="0.25">
      <c r="A136" s="265" t="s">
        <v>334</v>
      </c>
      <c r="B136" s="266" t="s">
        <v>335</v>
      </c>
      <c r="C136" s="266" t="s">
        <v>288</v>
      </c>
      <c r="D136" s="215">
        <v>0</v>
      </c>
      <c r="E136" s="220">
        <v>3100</v>
      </c>
      <c r="F136" s="217">
        <f t="shared" si="15"/>
        <v>0</v>
      </c>
      <c r="G136" s="215">
        <v>0</v>
      </c>
      <c r="H136" s="220">
        <v>3100</v>
      </c>
      <c r="I136" s="217">
        <f t="shared" si="16"/>
        <v>0</v>
      </c>
      <c r="J136" s="215">
        <v>0</v>
      </c>
      <c r="K136" s="220">
        <v>3100</v>
      </c>
      <c r="L136" s="217">
        <f t="shared" si="17"/>
        <v>0</v>
      </c>
    </row>
    <row r="137" spans="1:12" ht="32.25" thickBot="1" x14ac:dyDescent="0.25">
      <c r="A137" s="226" t="s">
        <v>80</v>
      </c>
      <c r="B137" s="226"/>
      <c r="C137" s="226"/>
      <c r="D137" s="255" t="s">
        <v>28</v>
      </c>
      <c r="E137" s="255" t="s">
        <v>28</v>
      </c>
      <c r="F137" s="262">
        <f>SUM(F123:F136)</f>
        <v>56.825299999999991</v>
      </c>
      <c r="G137" s="255" t="s">
        <v>28</v>
      </c>
      <c r="H137" s="255" t="s">
        <v>28</v>
      </c>
      <c r="I137" s="262">
        <f>SUM(I123:I136)</f>
        <v>17.41114</v>
      </c>
      <c r="J137" s="255" t="s">
        <v>28</v>
      </c>
      <c r="K137" s="255" t="s">
        <v>28</v>
      </c>
      <c r="L137" s="262">
        <f>SUM(L123:L136)</f>
        <v>23.949199999999998</v>
      </c>
    </row>
    <row r="138" spans="1:12" ht="51.75" thickBot="1" x14ac:dyDescent="0.25">
      <c r="A138" s="227" t="s">
        <v>81</v>
      </c>
      <c r="B138" s="228"/>
      <c r="C138" s="228"/>
      <c r="D138" s="255" t="s">
        <v>28</v>
      </c>
      <c r="E138" s="255" t="s">
        <v>28</v>
      </c>
      <c r="F138" s="262">
        <f>F137/L117*100</f>
        <v>100.30112241349789</v>
      </c>
      <c r="G138" s="255" t="s">
        <v>28</v>
      </c>
      <c r="H138" s="255" t="s">
        <v>28</v>
      </c>
      <c r="I138" s="255">
        <v>135.97</v>
      </c>
      <c r="J138" s="255" t="s">
        <v>28</v>
      </c>
      <c r="K138" s="255" t="s">
        <v>28</v>
      </c>
      <c r="L138" s="262">
        <f>L137/I137*100</f>
        <v>137.55101618848622</v>
      </c>
    </row>
    <row r="139" spans="1:12" ht="15.75" x14ac:dyDescent="0.2">
      <c r="A139" s="218"/>
      <c r="B139" s="218"/>
      <c r="C139" s="218"/>
      <c r="D139" s="219"/>
      <c r="E139" s="220"/>
      <c r="F139" s="221"/>
      <c r="G139" s="219"/>
      <c r="H139" s="220"/>
      <c r="I139" s="221"/>
      <c r="J139" s="219"/>
      <c r="K139" s="220"/>
      <c r="L139" s="221"/>
    </row>
    <row r="140" spans="1:12" ht="15.75" x14ac:dyDescent="0.25">
      <c r="A140" s="413" t="s">
        <v>214</v>
      </c>
      <c r="B140" s="413"/>
      <c r="C140" s="413"/>
      <c r="D140" s="413"/>
      <c r="E140" s="413"/>
      <c r="F140" s="413"/>
      <c r="G140" s="413"/>
      <c r="H140" s="413"/>
      <c r="I140" s="413"/>
      <c r="J140" s="413"/>
      <c r="K140" s="413"/>
      <c r="L140" s="413"/>
    </row>
    <row r="144" spans="1:12" ht="15.75" x14ac:dyDescent="0.2">
      <c r="J144" s="414" t="s">
        <v>90</v>
      </c>
      <c r="K144" s="414"/>
      <c r="L144" s="414"/>
    </row>
    <row r="145" spans="1:12" ht="15.75" x14ac:dyDescent="0.25">
      <c r="A145" s="422" t="s">
        <v>224</v>
      </c>
      <c r="B145" s="422"/>
      <c r="C145" s="422"/>
      <c r="D145" s="422"/>
      <c r="E145" s="422"/>
      <c r="F145" s="422"/>
      <c r="G145" s="422"/>
      <c r="H145" s="422"/>
      <c r="I145" s="422"/>
      <c r="J145" s="422"/>
      <c r="K145" s="422"/>
      <c r="L145" s="422"/>
    </row>
    <row r="146" spans="1:12" ht="15.75" x14ac:dyDescent="0.25">
      <c r="A146" s="422" t="s">
        <v>336</v>
      </c>
      <c r="B146" s="422"/>
      <c r="C146" s="422"/>
      <c r="D146" s="422"/>
      <c r="E146" s="422"/>
      <c r="F146" s="422"/>
      <c r="G146" s="422"/>
      <c r="H146" s="422"/>
      <c r="I146" s="422"/>
      <c r="J146" s="422"/>
      <c r="K146" s="422"/>
      <c r="L146" s="422"/>
    </row>
    <row r="147" spans="1:12" ht="15.75" customHeight="1" x14ac:dyDescent="0.2">
      <c r="C147" s="346" t="s">
        <v>70</v>
      </c>
      <c r="D147" s="346"/>
      <c r="E147" s="346"/>
      <c r="F147" s="346"/>
      <c r="G147" s="346"/>
      <c r="H147" s="346"/>
    </row>
    <row r="148" spans="1:12" ht="16.5" thickBot="1" x14ac:dyDescent="0.3">
      <c r="A148" s="211"/>
      <c r="B148" s="211"/>
      <c r="C148" s="211"/>
      <c r="D148" s="211"/>
      <c r="E148" s="211"/>
      <c r="F148" s="211"/>
      <c r="G148" s="211"/>
      <c r="H148" s="211"/>
      <c r="I148" s="211"/>
      <c r="J148" s="211"/>
      <c r="K148" s="211"/>
      <c r="L148" s="211"/>
    </row>
    <row r="149" spans="1:12" ht="13.5" customHeight="1" thickBot="1" x14ac:dyDescent="0.25">
      <c r="A149" s="415" t="s">
        <v>71</v>
      </c>
      <c r="B149" s="416" t="s">
        <v>223</v>
      </c>
      <c r="C149" s="416" t="s">
        <v>72</v>
      </c>
      <c r="D149" s="419" t="s">
        <v>156</v>
      </c>
      <c r="E149" s="420"/>
      <c r="F149" s="421"/>
      <c r="G149" s="419" t="s">
        <v>173</v>
      </c>
      <c r="H149" s="420"/>
      <c r="I149" s="421"/>
      <c r="J149" s="419">
        <v>2021</v>
      </c>
      <c r="K149" s="420"/>
      <c r="L149" s="421"/>
    </row>
    <row r="150" spans="1:12" ht="72.75" customHeight="1" thickBot="1" x14ac:dyDescent="0.25">
      <c r="A150" s="415"/>
      <c r="B150" s="417"/>
      <c r="C150" s="417"/>
      <c r="D150" s="256" t="s">
        <v>225</v>
      </c>
      <c r="E150" s="256" t="s">
        <v>226</v>
      </c>
      <c r="F150" s="256" t="s">
        <v>73</v>
      </c>
      <c r="G150" s="256" t="s">
        <v>225</v>
      </c>
      <c r="H150" s="256" t="s">
        <v>227</v>
      </c>
      <c r="I150" s="256" t="s">
        <v>73</v>
      </c>
      <c r="J150" s="256" t="s">
        <v>225</v>
      </c>
      <c r="K150" s="256" t="s">
        <v>227</v>
      </c>
      <c r="L150" s="256" t="s">
        <v>73</v>
      </c>
    </row>
    <row r="151" spans="1:12" ht="16.5" thickBot="1" x14ac:dyDescent="0.25">
      <c r="A151" s="213" t="s">
        <v>74</v>
      </c>
      <c r="B151" s="213" t="s">
        <v>75</v>
      </c>
      <c r="C151" s="213" t="s">
        <v>76</v>
      </c>
      <c r="D151" s="213">
        <v>1</v>
      </c>
      <c r="E151" s="213">
        <v>2</v>
      </c>
      <c r="F151" s="213" t="s">
        <v>77</v>
      </c>
      <c r="G151" s="213">
        <v>4</v>
      </c>
      <c r="H151" s="213">
        <v>5</v>
      </c>
      <c r="I151" s="213" t="s">
        <v>78</v>
      </c>
      <c r="J151" s="213">
        <v>7</v>
      </c>
      <c r="K151" s="213">
        <v>8</v>
      </c>
      <c r="L151" s="255" t="s">
        <v>79</v>
      </c>
    </row>
    <row r="152" spans="1:12" ht="15.75" x14ac:dyDescent="0.2">
      <c r="A152" s="214" t="s">
        <v>337</v>
      </c>
      <c r="B152" s="214" t="s">
        <v>361</v>
      </c>
      <c r="C152" s="214" t="s">
        <v>338</v>
      </c>
      <c r="D152" s="215">
        <v>69806</v>
      </c>
      <c r="E152" s="216">
        <v>36716</v>
      </c>
      <c r="F152" s="217">
        <f>D152*E152/1000000</f>
        <v>2562.9970960000001</v>
      </c>
      <c r="G152" s="215">
        <v>94200</v>
      </c>
      <c r="H152" s="216">
        <v>36716</v>
      </c>
      <c r="I152" s="217">
        <f>G152*H152/1000000</f>
        <v>3458.6471999999999</v>
      </c>
      <c r="J152" s="215">
        <v>95600</v>
      </c>
      <c r="K152" s="216">
        <v>36716</v>
      </c>
      <c r="L152" s="217">
        <f>J152*K152/1000000</f>
        <v>3510.0495999999998</v>
      </c>
    </row>
    <row r="153" spans="1:12" ht="15.75" x14ac:dyDescent="0.2">
      <c r="A153" s="292" t="s">
        <v>349</v>
      </c>
      <c r="B153" s="232" t="s">
        <v>313</v>
      </c>
      <c r="C153" s="218" t="s">
        <v>338</v>
      </c>
      <c r="D153" s="219">
        <v>66500</v>
      </c>
      <c r="E153" s="220">
        <v>13000</v>
      </c>
      <c r="F153" s="221">
        <f>D153*E153/1000000</f>
        <v>864.5</v>
      </c>
      <c r="G153" s="219">
        <v>60500</v>
      </c>
      <c r="H153" s="220">
        <v>13000</v>
      </c>
      <c r="I153" s="221">
        <f>G153*H153/1000000</f>
        <v>786.5</v>
      </c>
      <c r="J153" s="219">
        <v>65000</v>
      </c>
      <c r="K153" s="220">
        <v>13000</v>
      </c>
      <c r="L153" s="221">
        <f>J153*K153/1000000</f>
        <v>845</v>
      </c>
    </row>
    <row r="154" spans="1:12" ht="15.75" x14ac:dyDescent="0.2">
      <c r="A154" s="218"/>
      <c r="B154" s="218"/>
      <c r="C154" s="218"/>
      <c r="D154" s="219"/>
      <c r="E154" s="220"/>
      <c r="F154" s="221"/>
      <c r="G154" s="219"/>
      <c r="H154" s="220"/>
      <c r="I154" s="221"/>
      <c r="J154" s="219"/>
      <c r="K154" s="220"/>
      <c r="L154" s="221"/>
    </row>
    <row r="155" spans="1:12" ht="16.5" thickBot="1" x14ac:dyDescent="0.25">
      <c r="A155" s="222"/>
      <c r="B155" s="222"/>
      <c r="C155" s="222"/>
      <c r="D155" s="223"/>
      <c r="E155" s="224"/>
      <c r="F155" s="225"/>
      <c r="G155" s="223"/>
      <c r="H155" s="224"/>
      <c r="I155" s="225"/>
      <c r="J155" s="223"/>
      <c r="K155" s="224"/>
      <c r="L155" s="225"/>
    </row>
    <row r="156" spans="1:12" ht="32.25" thickBot="1" x14ac:dyDescent="0.25">
      <c r="A156" s="226" t="s">
        <v>80</v>
      </c>
      <c r="B156" s="226"/>
      <c r="C156" s="226"/>
      <c r="D156" s="255" t="s">
        <v>28</v>
      </c>
      <c r="E156" s="255" t="s">
        <v>28</v>
      </c>
      <c r="F156" s="262">
        <f>F152+F153</f>
        <v>3427.4970960000001</v>
      </c>
      <c r="G156" s="255" t="s">
        <v>28</v>
      </c>
      <c r="H156" s="255" t="s">
        <v>28</v>
      </c>
      <c r="I156" s="262">
        <f>I152+I153</f>
        <v>4245.1471999999994</v>
      </c>
      <c r="J156" s="255" t="s">
        <v>28</v>
      </c>
      <c r="K156" s="255" t="s">
        <v>28</v>
      </c>
      <c r="L156" s="262">
        <f>L153+L152</f>
        <v>4355.0496000000003</v>
      </c>
    </row>
    <row r="157" spans="1:12" ht="51.75" thickBot="1" x14ac:dyDescent="0.25">
      <c r="A157" s="227" t="s">
        <v>81</v>
      </c>
      <c r="B157" s="228"/>
      <c r="C157" s="228"/>
      <c r="D157" s="255" t="s">
        <v>28</v>
      </c>
      <c r="E157" s="255" t="s">
        <v>28</v>
      </c>
      <c r="F157" s="255" t="s">
        <v>28</v>
      </c>
      <c r="G157" s="255" t="s">
        <v>28</v>
      </c>
      <c r="H157" s="255" t="s">
        <v>28</v>
      </c>
      <c r="I157" s="261">
        <f>I156/F156*100</f>
        <v>123.85560311500259</v>
      </c>
      <c r="J157" s="255" t="s">
        <v>28</v>
      </c>
      <c r="K157" s="255" t="s">
        <v>28</v>
      </c>
      <c r="L157" s="262">
        <f>L156/I156*100</f>
        <v>102.58889491511627</v>
      </c>
    </row>
    <row r="158" spans="1:12" ht="16.5" thickBot="1" x14ac:dyDescent="0.25">
      <c r="A158" s="229"/>
      <c r="B158" s="229"/>
      <c r="C158" s="229"/>
      <c r="D158" s="230"/>
      <c r="E158" s="230"/>
      <c r="F158" s="230"/>
      <c r="G158" s="230"/>
      <c r="H158" s="230"/>
      <c r="I158" s="230"/>
      <c r="J158" s="414" t="s">
        <v>91</v>
      </c>
      <c r="K158" s="414"/>
      <c r="L158" s="414"/>
    </row>
    <row r="159" spans="1:12" ht="13.5" customHeight="1" thickBot="1" x14ac:dyDescent="0.25">
      <c r="A159" s="415" t="s">
        <v>71</v>
      </c>
      <c r="B159" s="416" t="s">
        <v>223</v>
      </c>
      <c r="C159" s="416" t="s">
        <v>72</v>
      </c>
      <c r="D159" s="419" t="s">
        <v>238</v>
      </c>
      <c r="E159" s="420"/>
      <c r="F159" s="421"/>
      <c r="G159" s="418" t="s">
        <v>219</v>
      </c>
      <c r="H159" s="418"/>
      <c r="I159" s="418"/>
      <c r="J159" s="419" t="s">
        <v>221</v>
      </c>
      <c r="K159" s="420"/>
      <c r="L159" s="421"/>
    </row>
    <row r="160" spans="1:12" ht="39" thickBot="1" x14ac:dyDescent="0.25">
      <c r="A160" s="415"/>
      <c r="B160" s="417"/>
      <c r="C160" s="417"/>
      <c r="D160" s="256" t="s">
        <v>225</v>
      </c>
      <c r="E160" s="256" t="s">
        <v>226</v>
      </c>
      <c r="F160" s="256" t="s">
        <v>73</v>
      </c>
      <c r="G160" s="256" t="s">
        <v>225</v>
      </c>
      <c r="H160" s="256" t="s">
        <v>227</v>
      </c>
      <c r="I160" s="256" t="s">
        <v>73</v>
      </c>
      <c r="J160" s="256" t="s">
        <v>225</v>
      </c>
      <c r="K160" s="256" t="s">
        <v>227</v>
      </c>
      <c r="L160" s="256" t="s">
        <v>73</v>
      </c>
    </row>
    <row r="161" spans="1:13" ht="16.5" thickBot="1" x14ac:dyDescent="0.25">
      <c r="A161" s="213" t="s">
        <v>74</v>
      </c>
      <c r="B161" s="213" t="s">
        <v>75</v>
      </c>
      <c r="C161" s="213" t="s">
        <v>76</v>
      </c>
      <c r="D161" s="213">
        <v>10</v>
      </c>
      <c r="E161" s="213">
        <v>11</v>
      </c>
      <c r="F161" s="255" t="s">
        <v>82</v>
      </c>
      <c r="G161" s="213">
        <v>13</v>
      </c>
      <c r="H161" s="213">
        <v>14</v>
      </c>
      <c r="I161" s="213" t="s">
        <v>83</v>
      </c>
      <c r="J161" s="213">
        <v>16</v>
      </c>
      <c r="K161" s="213">
        <v>17</v>
      </c>
      <c r="L161" s="255" t="s">
        <v>84</v>
      </c>
    </row>
    <row r="162" spans="1:13" ht="15.75" x14ac:dyDescent="0.2">
      <c r="A162" s="214" t="s">
        <v>337</v>
      </c>
      <c r="B162" s="214" t="s">
        <v>361</v>
      </c>
      <c r="C162" s="214" t="s">
        <v>338</v>
      </c>
      <c r="D162" s="215">
        <v>97100</v>
      </c>
      <c r="E162" s="216">
        <v>36716</v>
      </c>
      <c r="F162" s="217">
        <f>D162*E162/1000000</f>
        <v>3565.1235999999999</v>
      </c>
      <c r="G162" s="215">
        <v>97500</v>
      </c>
      <c r="H162" s="216">
        <v>36716</v>
      </c>
      <c r="I162" s="217">
        <f>G162*H162/1000000</f>
        <v>3579.81</v>
      </c>
      <c r="J162" s="215">
        <v>98200</v>
      </c>
      <c r="K162" s="216">
        <v>36716</v>
      </c>
      <c r="L162" s="217">
        <f>J162*K162/1000000</f>
        <v>3605.5111999999999</v>
      </c>
    </row>
    <row r="163" spans="1:13" ht="15.75" x14ac:dyDescent="0.2">
      <c r="A163" s="292" t="s">
        <v>349</v>
      </c>
      <c r="B163" s="232" t="s">
        <v>313</v>
      </c>
      <c r="C163" s="232" t="s">
        <v>338</v>
      </c>
      <c r="D163" s="219">
        <v>70000</v>
      </c>
      <c r="E163" s="220">
        <v>13000</v>
      </c>
      <c r="F163" s="221">
        <f>D163*E163/1000000</f>
        <v>910</v>
      </c>
      <c r="G163" s="219">
        <v>72000</v>
      </c>
      <c r="H163" s="220">
        <v>13000</v>
      </c>
      <c r="I163" s="221">
        <f>G163*H163/1000000</f>
        <v>936</v>
      </c>
      <c r="J163" s="219">
        <v>74500</v>
      </c>
      <c r="K163" s="220">
        <v>13000</v>
      </c>
      <c r="L163" s="221">
        <f>J163*K163/1000000</f>
        <v>968.5</v>
      </c>
    </row>
    <row r="164" spans="1:13" ht="15.75" x14ac:dyDescent="0.2">
      <c r="A164" s="232"/>
      <c r="B164" s="232"/>
      <c r="C164" s="232"/>
      <c r="D164" s="219"/>
      <c r="E164" s="220"/>
      <c r="F164" s="221"/>
      <c r="G164" s="219"/>
      <c r="H164" s="220"/>
      <c r="I164" s="221"/>
      <c r="J164" s="219"/>
      <c r="K164" s="220"/>
      <c r="L164" s="221"/>
    </row>
    <row r="165" spans="1:13" ht="16.5" thickBot="1" x14ac:dyDescent="0.25">
      <c r="A165" s="233"/>
      <c r="B165" s="233"/>
      <c r="C165" s="233"/>
      <c r="D165" s="223"/>
      <c r="E165" s="224"/>
      <c r="F165" s="225"/>
      <c r="G165" s="223"/>
      <c r="H165" s="224"/>
      <c r="I165" s="225"/>
      <c r="J165" s="223"/>
      <c r="K165" s="224"/>
      <c r="L165" s="225"/>
    </row>
    <row r="166" spans="1:13" ht="32.25" thickBot="1" x14ac:dyDescent="0.25">
      <c r="A166" s="226" t="s">
        <v>80</v>
      </c>
      <c r="B166" s="226"/>
      <c r="C166" s="226"/>
      <c r="D166" s="255" t="s">
        <v>28</v>
      </c>
      <c r="E166" s="255" t="s">
        <v>28</v>
      </c>
      <c r="F166" s="262">
        <f>F163+F162</f>
        <v>4475.1235999999999</v>
      </c>
      <c r="G166" s="255" t="s">
        <v>28</v>
      </c>
      <c r="H166" s="255" t="s">
        <v>28</v>
      </c>
      <c r="I166" s="262">
        <f>I163+I162</f>
        <v>4515.8099999999995</v>
      </c>
      <c r="J166" s="255" t="s">
        <v>28</v>
      </c>
      <c r="K166" s="255" t="s">
        <v>28</v>
      </c>
      <c r="L166" s="262">
        <f>L163+L162</f>
        <v>4574.0111999999999</v>
      </c>
      <c r="M166" s="317"/>
    </row>
    <row r="167" spans="1:13" ht="51.75" thickBot="1" x14ac:dyDescent="0.25">
      <c r="A167" s="227" t="s">
        <v>81</v>
      </c>
      <c r="B167" s="227"/>
      <c r="C167" s="227"/>
      <c r="D167" s="255" t="s">
        <v>28</v>
      </c>
      <c r="E167" s="255" t="s">
        <v>28</v>
      </c>
      <c r="F167" s="262">
        <f>F166/L156*100</f>
        <v>102.75712129662082</v>
      </c>
      <c r="G167" s="255" t="s">
        <v>28</v>
      </c>
      <c r="H167" s="255" t="s">
        <v>28</v>
      </c>
      <c r="I167" s="262">
        <f>I166/F166*100</f>
        <v>100.90916818476252</v>
      </c>
      <c r="J167" s="255" t="s">
        <v>28</v>
      </c>
      <c r="K167" s="255" t="s">
        <v>28</v>
      </c>
      <c r="L167" s="262">
        <f>L166/I166*100</f>
        <v>101.28883190391093</v>
      </c>
    </row>
    <row r="168" spans="1:13" ht="16.5" thickBot="1" x14ac:dyDescent="0.25">
      <c r="J168" s="414" t="s">
        <v>91</v>
      </c>
      <c r="K168" s="414"/>
      <c r="L168" s="414"/>
    </row>
    <row r="169" spans="1:13" ht="13.5" customHeight="1" thickBot="1" x14ac:dyDescent="0.25">
      <c r="A169" s="415" t="s">
        <v>71</v>
      </c>
      <c r="B169" s="416" t="s">
        <v>223</v>
      </c>
      <c r="C169" s="416" t="s">
        <v>72</v>
      </c>
      <c r="D169" s="418" t="s">
        <v>239</v>
      </c>
      <c r="E169" s="418"/>
      <c r="F169" s="418"/>
      <c r="G169" s="419" t="s">
        <v>222</v>
      </c>
      <c r="H169" s="420"/>
      <c r="I169" s="421"/>
      <c r="J169" s="419" t="s">
        <v>240</v>
      </c>
      <c r="K169" s="420"/>
      <c r="L169" s="421"/>
    </row>
    <row r="170" spans="1:13" ht="72.75" customHeight="1" thickBot="1" x14ac:dyDescent="0.25">
      <c r="A170" s="415"/>
      <c r="B170" s="417"/>
      <c r="C170" s="417"/>
      <c r="D170" s="256" t="s">
        <v>225</v>
      </c>
      <c r="E170" s="256" t="s">
        <v>226</v>
      </c>
      <c r="F170" s="256" t="s">
        <v>73</v>
      </c>
      <c r="G170" s="256" t="s">
        <v>225</v>
      </c>
      <c r="H170" s="256" t="s">
        <v>227</v>
      </c>
      <c r="I170" s="256" t="s">
        <v>73</v>
      </c>
      <c r="J170" s="256" t="s">
        <v>225</v>
      </c>
      <c r="K170" s="256" t="s">
        <v>227</v>
      </c>
      <c r="L170" s="256" t="s">
        <v>73</v>
      </c>
    </row>
    <row r="171" spans="1:13" ht="16.5" thickBot="1" x14ac:dyDescent="0.25">
      <c r="A171" s="213" t="s">
        <v>74</v>
      </c>
      <c r="B171" s="213" t="s">
        <v>75</v>
      </c>
      <c r="C171" s="213" t="s">
        <v>76</v>
      </c>
      <c r="D171" s="213">
        <v>19</v>
      </c>
      <c r="E171" s="213">
        <v>20</v>
      </c>
      <c r="F171" s="213" t="s">
        <v>85</v>
      </c>
      <c r="G171" s="213">
        <v>22</v>
      </c>
      <c r="H171" s="213">
        <v>23</v>
      </c>
      <c r="I171" s="255" t="s">
        <v>86</v>
      </c>
      <c r="J171" s="213">
        <v>25</v>
      </c>
      <c r="K171" s="213">
        <v>26</v>
      </c>
      <c r="L171" s="255" t="s">
        <v>87</v>
      </c>
    </row>
    <row r="172" spans="1:13" ht="15.75" x14ac:dyDescent="0.2">
      <c r="A172" s="214" t="s">
        <v>337</v>
      </c>
      <c r="B172" s="214" t="s">
        <v>361</v>
      </c>
      <c r="C172" s="214" t="s">
        <v>338</v>
      </c>
      <c r="D172" s="215">
        <v>99100</v>
      </c>
      <c r="E172" s="216">
        <v>36716</v>
      </c>
      <c r="F172" s="217">
        <f>D172*E172/1000000</f>
        <v>3638.5556000000001</v>
      </c>
      <c r="G172" s="215">
        <v>43315</v>
      </c>
      <c r="H172" s="216">
        <v>36716</v>
      </c>
      <c r="I172" s="217">
        <f>G172*H172/1000000</f>
        <v>1590.3535400000001</v>
      </c>
      <c r="J172" s="215">
        <v>44668</v>
      </c>
      <c r="K172" s="216">
        <v>36716</v>
      </c>
      <c r="L172" s="217">
        <f>J172*K172/1000000</f>
        <v>1640.0302879999999</v>
      </c>
    </row>
    <row r="173" spans="1:13" ht="15.75" x14ac:dyDescent="0.2">
      <c r="A173" s="292" t="s">
        <v>349</v>
      </c>
      <c r="B173" s="232" t="s">
        <v>313</v>
      </c>
      <c r="C173" s="218" t="s">
        <v>338</v>
      </c>
      <c r="D173" s="219">
        <v>77000</v>
      </c>
      <c r="E173" s="220">
        <v>13000</v>
      </c>
      <c r="F173" s="221">
        <f>D173*E173/1000000</f>
        <v>1001</v>
      </c>
      <c r="G173" s="219">
        <v>40052</v>
      </c>
      <c r="H173" s="220">
        <v>13000</v>
      </c>
      <c r="I173" s="221">
        <f>G173*H173/1000000</f>
        <v>520.67600000000004</v>
      </c>
      <c r="J173" s="219">
        <v>41050</v>
      </c>
      <c r="K173" s="220">
        <v>13000</v>
      </c>
      <c r="L173" s="221">
        <f>J173*K173/1000000</f>
        <v>533.65</v>
      </c>
    </row>
    <row r="174" spans="1:13" ht="15.75" x14ac:dyDescent="0.2">
      <c r="A174" s="218"/>
      <c r="B174" s="218"/>
      <c r="C174" s="218"/>
      <c r="D174" s="219"/>
      <c r="E174" s="220"/>
      <c r="F174" s="221"/>
      <c r="G174" s="219"/>
      <c r="H174" s="220"/>
      <c r="I174" s="221"/>
      <c r="J174" s="219"/>
      <c r="K174" s="220"/>
      <c r="L174" s="221"/>
    </row>
    <row r="175" spans="1:13" ht="16.5" thickBot="1" x14ac:dyDescent="0.25">
      <c r="A175" s="222"/>
      <c r="B175" s="222"/>
      <c r="C175" s="222"/>
      <c r="D175" s="223"/>
      <c r="E175" s="224"/>
      <c r="F175" s="225"/>
      <c r="G175" s="223"/>
      <c r="H175" s="224"/>
      <c r="I175" s="225"/>
      <c r="J175" s="223"/>
      <c r="K175" s="224"/>
      <c r="L175" s="225"/>
    </row>
    <row r="176" spans="1:13" ht="32.25" thickBot="1" x14ac:dyDescent="0.25">
      <c r="A176" s="226" t="s">
        <v>80</v>
      </c>
      <c r="B176" s="226"/>
      <c r="C176" s="226"/>
      <c r="D176" s="255" t="s">
        <v>28</v>
      </c>
      <c r="E176" s="255" t="s">
        <v>28</v>
      </c>
      <c r="F176" s="262">
        <f>F173+F172</f>
        <v>4639.5555999999997</v>
      </c>
      <c r="G176" s="255" t="s">
        <v>28</v>
      </c>
      <c r="H176" s="255" t="s">
        <v>28</v>
      </c>
      <c r="I176" s="262">
        <f>I172+I173</f>
        <v>2111.02954</v>
      </c>
      <c r="J176" s="255" t="s">
        <v>28</v>
      </c>
      <c r="K176" s="255" t="s">
        <v>28</v>
      </c>
      <c r="L176" s="262">
        <f>L172+L173</f>
        <v>2173.680288</v>
      </c>
    </row>
    <row r="177" spans="1:12" ht="51.75" thickBot="1" x14ac:dyDescent="0.25">
      <c r="A177" s="227" t="s">
        <v>81</v>
      </c>
      <c r="B177" s="228"/>
      <c r="C177" s="228"/>
      <c r="D177" s="255" t="s">
        <v>28</v>
      </c>
      <c r="E177" s="255" t="s">
        <v>28</v>
      </c>
      <c r="F177" s="262">
        <f>F176/L166*100</f>
        <v>101.43297419123066</v>
      </c>
      <c r="G177" s="255" t="s">
        <v>28</v>
      </c>
      <c r="H177" s="255" t="s">
        <v>28</v>
      </c>
      <c r="I177" s="255">
        <v>105</v>
      </c>
      <c r="J177" s="255" t="s">
        <v>28</v>
      </c>
      <c r="K177" s="255" t="s">
        <v>28</v>
      </c>
      <c r="L177" s="262">
        <f>L176/I176*100</f>
        <v>102.96778168248655</v>
      </c>
    </row>
    <row r="178" spans="1:12" ht="36.75" customHeight="1" x14ac:dyDescent="0.25">
      <c r="A178" s="234" t="s">
        <v>228</v>
      </c>
      <c r="B178" s="412" t="s">
        <v>174</v>
      </c>
      <c r="C178" s="412"/>
      <c r="D178" s="412"/>
      <c r="E178" s="412"/>
      <c r="F178" s="412"/>
      <c r="G178" s="412"/>
      <c r="H178" s="412"/>
      <c r="I178" s="412"/>
      <c r="J178" s="412"/>
      <c r="K178" s="412"/>
      <c r="L178" s="412"/>
    </row>
    <row r="179" spans="1:12" ht="34.5" customHeight="1" x14ac:dyDescent="0.25">
      <c r="A179" s="235"/>
      <c r="B179" s="412" t="s">
        <v>88</v>
      </c>
      <c r="C179" s="412"/>
      <c r="D179" s="412"/>
      <c r="E179" s="412"/>
      <c r="F179" s="412"/>
      <c r="G179" s="412"/>
      <c r="H179" s="412"/>
      <c r="I179" s="412"/>
      <c r="J179" s="412"/>
      <c r="K179" s="412"/>
      <c r="L179" s="412"/>
    </row>
    <row r="180" spans="1:12" ht="15.75" x14ac:dyDescent="0.25">
      <c r="A180" s="413" t="s">
        <v>214</v>
      </c>
      <c r="B180" s="413"/>
      <c r="C180" s="413"/>
      <c r="D180" s="413"/>
      <c r="E180" s="413"/>
      <c r="F180" s="413"/>
      <c r="G180" s="413"/>
      <c r="H180" s="413"/>
      <c r="I180" s="413"/>
      <c r="J180" s="413"/>
      <c r="K180" s="413"/>
      <c r="L180" s="413"/>
    </row>
    <row r="184" spans="1:12" ht="15.75" x14ac:dyDescent="0.2">
      <c r="J184" s="414" t="s">
        <v>90</v>
      </c>
      <c r="K184" s="414"/>
      <c r="L184" s="414"/>
    </row>
    <row r="185" spans="1:12" ht="15.75" x14ac:dyDescent="0.25">
      <c r="A185" s="422" t="s">
        <v>224</v>
      </c>
      <c r="B185" s="422"/>
      <c r="C185" s="422"/>
      <c r="D185" s="422"/>
      <c r="E185" s="422"/>
      <c r="F185" s="422"/>
      <c r="G185" s="422"/>
      <c r="H185" s="422"/>
      <c r="I185" s="422"/>
      <c r="J185" s="422"/>
      <c r="K185" s="422"/>
      <c r="L185" s="422"/>
    </row>
    <row r="186" spans="1:12" ht="15.75" x14ac:dyDescent="0.25">
      <c r="A186" s="422" t="s">
        <v>339</v>
      </c>
      <c r="B186" s="422"/>
      <c r="C186" s="422"/>
      <c r="D186" s="422"/>
      <c r="E186" s="422"/>
      <c r="F186" s="422"/>
      <c r="G186" s="422"/>
      <c r="H186" s="422"/>
      <c r="I186" s="422"/>
      <c r="J186" s="422"/>
      <c r="K186" s="422"/>
      <c r="L186" s="422"/>
    </row>
    <row r="187" spans="1:12" ht="15.75" customHeight="1" x14ac:dyDescent="0.2">
      <c r="C187" s="346" t="s">
        <v>70</v>
      </c>
      <c r="D187" s="346"/>
      <c r="E187" s="346"/>
      <c r="F187" s="346"/>
      <c r="G187" s="346"/>
      <c r="H187" s="346"/>
    </row>
    <row r="188" spans="1:12" ht="16.5" thickBot="1" x14ac:dyDescent="0.3">
      <c r="A188" s="211"/>
      <c r="B188" s="211"/>
      <c r="C188" s="211"/>
      <c r="D188" s="211"/>
      <c r="E188" s="211"/>
      <c r="F188" s="211"/>
      <c r="G188" s="211"/>
      <c r="H188" s="211"/>
      <c r="I188" s="211"/>
      <c r="J188" s="211"/>
      <c r="K188" s="211"/>
      <c r="L188" s="211"/>
    </row>
    <row r="189" spans="1:12" ht="13.5" customHeight="1" thickBot="1" x14ac:dyDescent="0.25">
      <c r="A189" s="415" t="s">
        <v>71</v>
      </c>
      <c r="B189" s="416" t="s">
        <v>223</v>
      </c>
      <c r="C189" s="416" t="s">
        <v>72</v>
      </c>
      <c r="D189" s="419" t="s">
        <v>156</v>
      </c>
      <c r="E189" s="420"/>
      <c r="F189" s="421"/>
      <c r="G189" s="419" t="s">
        <v>173</v>
      </c>
      <c r="H189" s="420"/>
      <c r="I189" s="421"/>
      <c r="J189" s="419">
        <v>2021</v>
      </c>
      <c r="K189" s="420"/>
      <c r="L189" s="421"/>
    </row>
    <row r="190" spans="1:12" ht="72.75" customHeight="1" thickBot="1" x14ac:dyDescent="0.25">
      <c r="A190" s="415"/>
      <c r="B190" s="417"/>
      <c r="C190" s="417"/>
      <c r="D190" s="256" t="s">
        <v>225</v>
      </c>
      <c r="E190" s="256" t="s">
        <v>226</v>
      </c>
      <c r="F190" s="256" t="s">
        <v>73</v>
      </c>
      <c r="G190" s="256" t="s">
        <v>225</v>
      </c>
      <c r="H190" s="256" t="s">
        <v>227</v>
      </c>
      <c r="I190" s="256" t="s">
        <v>73</v>
      </c>
      <c r="J190" s="256" t="s">
        <v>225</v>
      </c>
      <c r="K190" s="256" t="s">
        <v>227</v>
      </c>
      <c r="L190" s="256" t="s">
        <v>73</v>
      </c>
    </row>
    <row r="191" spans="1:12" ht="16.5" thickBot="1" x14ac:dyDescent="0.25">
      <c r="A191" s="213" t="s">
        <v>74</v>
      </c>
      <c r="B191" s="213" t="s">
        <v>75</v>
      </c>
      <c r="C191" s="213" t="s">
        <v>76</v>
      </c>
      <c r="D191" s="213">
        <v>1</v>
      </c>
      <c r="E191" s="213">
        <v>2</v>
      </c>
      <c r="F191" s="213" t="s">
        <v>77</v>
      </c>
      <c r="G191" s="213">
        <v>4</v>
      </c>
      <c r="H191" s="213">
        <v>5</v>
      </c>
      <c r="I191" s="213" t="s">
        <v>78</v>
      </c>
      <c r="J191" s="213">
        <v>7</v>
      </c>
      <c r="K191" s="213">
        <v>8</v>
      </c>
      <c r="L191" s="255" t="s">
        <v>79</v>
      </c>
    </row>
    <row r="192" spans="1:12" ht="15.75" x14ac:dyDescent="0.2">
      <c r="A192" s="214" t="s">
        <v>340</v>
      </c>
      <c r="B192" s="214" t="s">
        <v>281</v>
      </c>
      <c r="C192" s="214" t="s">
        <v>288</v>
      </c>
      <c r="D192" s="215">
        <v>5300</v>
      </c>
      <c r="E192" s="216">
        <v>521</v>
      </c>
      <c r="F192" s="217">
        <f>D192*E192/1000000</f>
        <v>2.7612999999999999</v>
      </c>
      <c r="G192" s="215">
        <v>5000</v>
      </c>
      <c r="H192" s="216">
        <v>521</v>
      </c>
      <c r="I192" s="217">
        <f>G192*H192/1000000</f>
        <v>2.605</v>
      </c>
      <c r="J192" s="215">
        <v>7230</v>
      </c>
      <c r="K192" s="216">
        <v>521</v>
      </c>
      <c r="L192" s="217">
        <f>J192*K192/1000000</f>
        <v>3.7668300000000001</v>
      </c>
    </row>
    <row r="193" spans="1:12" ht="15.75" x14ac:dyDescent="0.2">
      <c r="A193" s="218"/>
      <c r="B193" s="218"/>
      <c r="C193" s="218"/>
      <c r="D193" s="219"/>
      <c r="E193" s="220"/>
      <c r="F193" s="221"/>
      <c r="G193" s="219"/>
      <c r="H193" s="220"/>
      <c r="I193" s="221"/>
      <c r="J193" s="219"/>
      <c r="K193" s="220"/>
      <c r="L193" s="221"/>
    </row>
    <row r="194" spans="1:12" ht="15.75" x14ac:dyDescent="0.2">
      <c r="A194" s="218"/>
      <c r="B194" s="218"/>
      <c r="C194" s="218"/>
      <c r="D194" s="219"/>
      <c r="E194" s="220"/>
      <c r="F194" s="221"/>
      <c r="G194" s="219"/>
      <c r="H194" s="220"/>
      <c r="I194" s="221"/>
      <c r="J194" s="219"/>
      <c r="K194" s="220"/>
      <c r="L194" s="221"/>
    </row>
    <row r="195" spans="1:12" ht="16.5" thickBot="1" x14ac:dyDescent="0.25">
      <c r="A195" s="222"/>
      <c r="B195" s="222"/>
      <c r="C195" s="222"/>
      <c r="D195" s="223"/>
      <c r="E195" s="224"/>
      <c r="F195" s="225"/>
      <c r="G195" s="223"/>
      <c r="H195" s="224"/>
      <c r="I195" s="225"/>
      <c r="J195" s="223"/>
      <c r="K195" s="224"/>
      <c r="L195" s="225"/>
    </row>
    <row r="196" spans="1:12" ht="32.25" thickBot="1" x14ac:dyDescent="0.25">
      <c r="A196" s="226" t="s">
        <v>80</v>
      </c>
      <c r="B196" s="226"/>
      <c r="C196" s="226"/>
      <c r="D196" s="255" t="s">
        <v>28</v>
      </c>
      <c r="E196" s="255" t="s">
        <v>28</v>
      </c>
      <c r="F196" s="262">
        <f>F192</f>
        <v>2.7612999999999999</v>
      </c>
      <c r="G196" s="255" t="s">
        <v>28</v>
      </c>
      <c r="H196" s="255" t="s">
        <v>28</v>
      </c>
      <c r="I196" s="262">
        <f>I192</f>
        <v>2.605</v>
      </c>
      <c r="J196" s="255" t="s">
        <v>28</v>
      </c>
      <c r="K196" s="255" t="s">
        <v>28</v>
      </c>
      <c r="L196" s="262">
        <f>L192</f>
        <v>3.7668300000000001</v>
      </c>
    </row>
    <row r="197" spans="1:12" ht="51.75" thickBot="1" x14ac:dyDescent="0.25">
      <c r="A197" s="227" t="s">
        <v>81</v>
      </c>
      <c r="B197" s="228"/>
      <c r="C197" s="228"/>
      <c r="D197" s="255" t="s">
        <v>28</v>
      </c>
      <c r="E197" s="255" t="s">
        <v>28</v>
      </c>
      <c r="F197" s="255" t="s">
        <v>28</v>
      </c>
      <c r="G197" s="255" t="s">
        <v>28</v>
      </c>
      <c r="H197" s="255" t="s">
        <v>28</v>
      </c>
      <c r="I197" s="261">
        <f>I196/F196*100</f>
        <v>94.339622641509436</v>
      </c>
      <c r="J197" s="255" t="s">
        <v>28</v>
      </c>
      <c r="K197" s="255" t="s">
        <v>28</v>
      </c>
      <c r="L197" s="262">
        <f>L196/I196*100</f>
        <v>144.6</v>
      </c>
    </row>
    <row r="198" spans="1:12" ht="16.5" thickBot="1" x14ac:dyDescent="0.25">
      <c r="A198" s="229"/>
      <c r="B198" s="229"/>
      <c r="C198" s="229"/>
      <c r="D198" s="230"/>
      <c r="E198" s="230"/>
      <c r="F198" s="230"/>
      <c r="G198" s="230"/>
      <c r="H198" s="230"/>
      <c r="I198" s="230"/>
      <c r="J198" s="414" t="s">
        <v>91</v>
      </c>
      <c r="K198" s="414"/>
      <c r="L198" s="414"/>
    </row>
    <row r="199" spans="1:12" ht="13.5" customHeight="1" thickBot="1" x14ac:dyDescent="0.25">
      <c r="A199" s="415" t="s">
        <v>71</v>
      </c>
      <c r="B199" s="416" t="s">
        <v>223</v>
      </c>
      <c r="C199" s="416" t="s">
        <v>72</v>
      </c>
      <c r="D199" s="419" t="s">
        <v>238</v>
      </c>
      <c r="E199" s="420"/>
      <c r="F199" s="421"/>
      <c r="G199" s="418" t="s">
        <v>219</v>
      </c>
      <c r="H199" s="418"/>
      <c r="I199" s="418"/>
      <c r="J199" s="419" t="s">
        <v>221</v>
      </c>
      <c r="K199" s="420"/>
      <c r="L199" s="421"/>
    </row>
    <row r="200" spans="1:12" ht="39" thickBot="1" x14ac:dyDescent="0.25">
      <c r="A200" s="415"/>
      <c r="B200" s="417"/>
      <c r="C200" s="417"/>
      <c r="D200" s="256" t="s">
        <v>225</v>
      </c>
      <c r="E200" s="256" t="s">
        <v>226</v>
      </c>
      <c r="F200" s="256" t="s">
        <v>73</v>
      </c>
      <c r="G200" s="256" t="s">
        <v>225</v>
      </c>
      <c r="H200" s="256" t="s">
        <v>227</v>
      </c>
      <c r="I200" s="256" t="s">
        <v>73</v>
      </c>
      <c r="J200" s="256" t="s">
        <v>225</v>
      </c>
      <c r="K200" s="256" t="s">
        <v>227</v>
      </c>
      <c r="L200" s="256" t="s">
        <v>73</v>
      </c>
    </row>
    <row r="201" spans="1:12" ht="16.5" thickBot="1" x14ac:dyDescent="0.25">
      <c r="A201" s="213" t="s">
        <v>74</v>
      </c>
      <c r="B201" s="213" t="s">
        <v>75</v>
      </c>
      <c r="C201" s="213" t="s">
        <v>76</v>
      </c>
      <c r="D201" s="213">
        <v>10</v>
      </c>
      <c r="E201" s="213">
        <v>11</v>
      </c>
      <c r="F201" s="255" t="s">
        <v>82</v>
      </c>
      <c r="G201" s="213">
        <v>13</v>
      </c>
      <c r="H201" s="213">
        <v>14</v>
      </c>
      <c r="I201" s="213" t="s">
        <v>83</v>
      </c>
      <c r="J201" s="213">
        <v>16</v>
      </c>
      <c r="K201" s="213">
        <v>17</v>
      </c>
      <c r="L201" s="255" t="s">
        <v>84</v>
      </c>
    </row>
    <row r="202" spans="1:12" ht="15.75" x14ac:dyDescent="0.2">
      <c r="A202" s="214" t="s">
        <v>340</v>
      </c>
      <c r="B202" s="214" t="s">
        <v>281</v>
      </c>
      <c r="C202" s="214" t="s">
        <v>288</v>
      </c>
      <c r="D202" s="215">
        <v>7310</v>
      </c>
      <c r="E202" s="216">
        <v>521</v>
      </c>
      <c r="F202" s="217">
        <f>D202*E202/1000000</f>
        <v>3.8085100000000001</v>
      </c>
      <c r="G202" s="215">
        <v>7400</v>
      </c>
      <c r="H202" s="216">
        <v>521</v>
      </c>
      <c r="I202" s="217">
        <f>G202*H202/1000000</f>
        <v>3.8553999999999999</v>
      </c>
      <c r="J202" s="215">
        <v>7490</v>
      </c>
      <c r="K202" s="216">
        <v>521</v>
      </c>
      <c r="L202" s="217">
        <f>J202*K202/1000000</f>
        <v>3.9022899999999998</v>
      </c>
    </row>
    <row r="203" spans="1:12" ht="15.75" x14ac:dyDescent="0.2">
      <c r="A203" s="232"/>
      <c r="B203" s="232"/>
      <c r="C203" s="232"/>
      <c r="D203" s="219"/>
      <c r="E203" s="220"/>
      <c r="F203" s="221"/>
      <c r="G203" s="219"/>
      <c r="H203" s="220"/>
      <c r="I203" s="221"/>
      <c r="J203" s="219"/>
      <c r="K203" s="220"/>
      <c r="L203" s="221"/>
    </row>
    <row r="204" spans="1:12" ht="15.75" x14ac:dyDescent="0.2">
      <c r="A204" s="232"/>
      <c r="B204" s="232"/>
      <c r="C204" s="232"/>
      <c r="D204" s="219"/>
      <c r="E204" s="220"/>
      <c r="F204" s="221"/>
      <c r="G204" s="219"/>
      <c r="H204" s="220"/>
      <c r="I204" s="221"/>
      <c r="J204" s="219"/>
      <c r="K204" s="220"/>
      <c r="L204" s="221"/>
    </row>
    <row r="205" spans="1:12" ht="16.5" thickBot="1" x14ac:dyDescent="0.25">
      <c r="A205" s="233"/>
      <c r="B205" s="233"/>
      <c r="C205" s="233"/>
      <c r="D205" s="223"/>
      <c r="E205" s="224"/>
      <c r="F205" s="225"/>
      <c r="G205" s="223"/>
      <c r="H205" s="224"/>
      <c r="I205" s="225"/>
      <c r="J205" s="223"/>
      <c r="K205" s="224"/>
      <c r="L205" s="225"/>
    </row>
    <row r="206" spans="1:12" ht="32.25" thickBot="1" x14ac:dyDescent="0.25">
      <c r="A206" s="226" t="s">
        <v>80</v>
      </c>
      <c r="B206" s="226"/>
      <c r="C206" s="226"/>
      <c r="D206" s="255" t="s">
        <v>28</v>
      </c>
      <c r="E206" s="255" t="s">
        <v>28</v>
      </c>
      <c r="F206" s="262">
        <f>F202</f>
        <v>3.8085100000000001</v>
      </c>
      <c r="G206" s="255" t="s">
        <v>28</v>
      </c>
      <c r="H206" s="255" t="s">
        <v>28</v>
      </c>
      <c r="I206" s="262">
        <f>I202</f>
        <v>3.8553999999999999</v>
      </c>
      <c r="J206" s="255" t="s">
        <v>28</v>
      </c>
      <c r="K206" s="255" t="s">
        <v>28</v>
      </c>
      <c r="L206" s="262">
        <f>L202</f>
        <v>3.9022899999999998</v>
      </c>
    </row>
    <row r="207" spans="1:12" ht="51.75" thickBot="1" x14ac:dyDescent="0.25">
      <c r="A207" s="227" t="s">
        <v>81</v>
      </c>
      <c r="B207" s="227"/>
      <c r="C207" s="227"/>
      <c r="D207" s="255" t="s">
        <v>28</v>
      </c>
      <c r="E207" s="255" t="s">
        <v>28</v>
      </c>
      <c r="F207" s="262">
        <f>F206/L196*100</f>
        <v>101.10650069156293</v>
      </c>
      <c r="G207" s="255" t="s">
        <v>28</v>
      </c>
      <c r="H207" s="255" t="s">
        <v>28</v>
      </c>
      <c r="I207" s="262">
        <f>I206/F206*100</f>
        <v>101.2311901504788</v>
      </c>
      <c r="J207" s="255" t="s">
        <v>28</v>
      </c>
      <c r="K207" s="255" t="s">
        <v>28</v>
      </c>
      <c r="L207" s="262">
        <f>L206/I206*100</f>
        <v>101.21621621621621</v>
      </c>
    </row>
    <row r="208" spans="1:12" ht="16.5" thickBot="1" x14ac:dyDescent="0.25">
      <c r="J208" s="414" t="s">
        <v>91</v>
      </c>
      <c r="K208" s="414"/>
      <c r="L208" s="414"/>
    </row>
    <row r="209" spans="1:12" ht="13.5" customHeight="1" thickBot="1" x14ac:dyDescent="0.25">
      <c r="A209" s="415" t="s">
        <v>71</v>
      </c>
      <c r="B209" s="416" t="s">
        <v>223</v>
      </c>
      <c r="C209" s="416" t="s">
        <v>72</v>
      </c>
      <c r="D209" s="418" t="s">
        <v>239</v>
      </c>
      <c r="E209" s="418"/>
      <c r="F209" s="418"/>
      <c r="G209" s="419" t="s">
        <v>222</v>
      </c>
      <c r="H209" s="420"/>
      <c r="I209" s="421"/>
      <c r="J209" s="419" t="s">
        <v>240</v>
      </c>
      <c r="K209" s="420"/>
      <c r="L209" s="421"/>
    </row>
    <row r="210" spans="1:12" ht="72.75" customHeight="1" thickBot="1" x14ac:dyDescent="0.25">
      <c r="A210" s="415"/>
      <c r="B210" s="417"/>
      <c r="C210" s="417"/>
      <c r="D210" s="256" t="s">
        <v>225</v>
      </c>
      <c r="E210" s="256" t="s">
        <v>226</v>
      </c>
      <c r="F210" s="256" t="s">
        <v>73</v>
      </c>
      <c r="G210" s="256" t="s">
        <v>225</v>
      </c>
      <c r="H210" s="256" t="s">
        <v>227</v>
      </c>
      <c r="I210" s="256" t="s">
        <v>73</v>
      </c>
      <c r="J210" s="256" t="s">
        <v>225</v>
      </c>
      <c r="K210" s="256" t="s">
        <v>227</v>
      </c>
      <c r="L210" s="256" t="s">
        <v>73</v>
      </c>
    </row>
    <row r="211" spans="1:12" ht="16.5" thickBot="1" x14ac:dyDescent="0.25">
      <c r="A211" s="213" t="s">
        <v>74</v>
      </c>
      <c r="B211" s="213" t="s">
        <v>75</v>
      </c>
      <c r="C211" s="213" t="s">
        <v>76</v>
      </c>
      <c r="D211" s="213">
        <v>19</v>
      </c>
      <c r="E211" s="213">
        <v>20</v>
      </c>
      <c r="F211" s="213" t="s">
        <v>85</v>
      </c>
      <c r="G211" s="213">
        <v>22</v>
      </c>
      <c r="H211" s="213">
        <v>23</v>
      </c>
      <c r="I211" s="255" t="s">
        <v>86</v>
      </c>
      <c r="J211" s="213">
        <v>25</v>
      </c>
      <c r="K211" s="213">
        <v>26</v>
      </c>
      <c r="L211" s="255" t="s">
        <v>87</v>
      </c>
    </row>
    <row r="212" spans="1:12" ht="15.75" x14ac:dyDescent="0.2">
      <c r="A212" s="214" t="s">
        <v>340</v>
      </c>
      <c r="B212" s="214" t="s">
        <v>281</v>
      </c>
      <c r="C212" s="214" t="s">
        <v>288</v>
      </c>
      <c r="D212" s="215">
        <v>7600</v>
      </c>
      <c r="E212" s="216">
        <v>521</v>
      </c>
      <c r="F212" s="217">
        <f>D212*E212/1000000</f>
        <v>3.9596</v>
      </c>
      <c r="G212" s="215">
        <v>1300</v>
      </c>
      <c r="H212" s="216">
        <v>521</v>
      </c>
      <c r="I212" s="217">
        <f>G212*H212/1000000</f>
        <v>0.67730000000000001</v>
      </c>
      <c r="J212" s="215">
        <v>1500</v>
      </c>
      <c r="K212" s="216">
        <v>521</v>
      </c>
      <c r="L212" s="217">
        <f>J212*K212/1000000</f>
        <v>0.78149999999999997</v>
      </c>
    </row>
    <row r="213" spans="1:12" ht="15.75" x14ac:dyDescent="0.2">
      <c r="A213" s="218"/>
      <c r="B213" s="218"/>
      <c r="C213" s="218"/>
      <c r="D213" s="219"/>
      <c r="E213" s="220"/>
      <c r="F213" s="221"/>
      <c r="G213" s="219"/>
      <c r="H213" s="220"/>
      <c r="I213" s="221"/>
      <c r="J213" s="219"/>
      <c r="K213" s="220"/>
      <c r="L213" s="221"/>
    </row>
    <row r="214" spans="1:12" ht="15.75" x14ac:dyDescent="0.2">
      <c r="A214" s="218"/>
      <c r="B214" s="218"/>
      <c r="C214" s="218"/>
      <c r="D214" s="219"/>
      <c r="E214" s="220"/>
      <c r="F214" s="221"/>
      <c r="G214" s="219"/>
      <c r="H214" s="220"/>
      <c r="I214" s="221"/>
      <c r="J214" s="219"/>
      <c r="K214" s="220"/>
      <c r="L214" s="221"/>
    </row>
    <row r="215" spans="1:12" ht="16.5" thickBot="1" x14ac:dyDescent="0.25">
      <c r="A215" s="222"/>
      <c r="B215" s="222"/>
      <c r="C215" s="222"/>
      <c r="D215" s="223"/>
      <c r="E215" s="224"/>
      <c r="F215" s="225"/>
      <c r="G215" s="223"/>
      <c r="H215" s="224"/>
      <c r="I215" s="225"/>
      <c r="J215" s="223"/>
      <c r="K215" s="224"/>
      <c r="L215" s="225"/>
    </row>
    <row r="216" spans="1:12" ht="32.25" thickBot="1" x14ac:dyDescent="0.25">
      <c r="A216" s="226" t="s">
        <v>80</v>
      </c>
      <c r="B216" s="226"/>
      <c r="C216" s="226"/>
      <c r="D216" s="255" t="s">
        <v>28</v>
      </c>
      <c r="E216" s="255" t="s">
        <v>28</v>
      </c>
      <c r="F216" s="262">
        <f>F212</f>
        <v>3.9596</v>
      </c>
      <c r="G216" s="255" t="s">
        <v>28</v>
      </c>
      <c r="H216" s="255" t="s">
        <v>28</v>
      </c>
      <c r="I216" s="262">
        <f>I212</f>
        <v>0.67730000000000001</v>
      </c>
      <c r="J216" s="255" t="s">
        <v>28</v>
      </c>
      <c r="K216" s="255" t="s">
        <v>28</v>
      </c>
      <c r="L216" s="262">
        <f>L212</f>
        <v>0.78149999999999997</v>
      </c>
    </row>
    <row r="217" spans="1:12" ht="51.75" thickBot="1" x14ac:dyDescent="0.25">
      <c r="A217" s="227" t="s">
        <v>81</v>
      </c>
      <c r="B217" s="228"/>
      <c r="C217" s="228"/>
      <c r="D217" s="255" t="s">
        <v>28</v>
      </c>
      <c r="E217" s="255" t="s">
        <v>28</v>
      </c>
      <c r="F217" s="262">
        <f>F216/L206*100</f>
        <v>101.46862483311081</v>
      </c>
      <c r="G217" s="255" t="s">
        <v>28</v>
      </c>
      <c r="H217" s="255" t="s">
        <v>28</v>
      </c>
      <c r="I217" s="255">
        <v>61.9</v>
      </c>
      <c r="J217" s="255" t="s">
        <v>28</v>
      </c>
      <c r="K217" s="255" t="s">
        <v>28</v>
      </c>
      <c r="L217" s="262">
        <f>L216/I216*100</f>
        <v>115.38461538461537</v>
      </c>
    </row>
    <row r="218" spans="1:12" ht="36.75" customHeight="1" x14ac:dyDescent="0.25">
      <c r="A218" s="234" t="s">
        <v>228</v>
      </c>
      <c r="B218" s="412" t="s">
        <v>174</v>
      </c>
      <c r="C218" s="412"/>
      <c r="D218" s="412"/>
      <c r="E218" s="412"/>
      <c r="F218" s="412"/>
      <c r="G218" s="412"/>
      <c r="H218" s="412"/>
      <c r="I218" s="412"/>
      <c r="J218" s="412"/>
      <c r="K218" s="412"/>
      <c r="L218" s="412"/>
    </row>
    <row r="219" spans="1:12" ht="34.5" customHeight="1" x14ac:dyDescent="0.25">
      <c r="A219" s="235"/>
      <c r="B219" s="412" t="s">
        <v>88</v>
      </c>
      <c r="C219" s="412"/>
      <c r="D219" s="412"/>
      <c r="E219" s="412"/>
      <c r="F219" s="412"/>
      <c r="G219" s="412"/>
      <c r="H219" s="412"/>
      <c r="I219" s="412"/>
      <c r="J219" s="412"/>
      <c r="K219" s="412"/>
      <c r="L219" s="412"/>
    </row>
    <row r="220" spans="1:12" ht="15.75" x14ac:dyDescent="0.25">
      <c r="A220" s="413" t="s">
        <v>214</v>
      </c>
      <c r="B220" s="413"/>
      <c r="C220" s="413"/>
      <c r="D220" s="413"/>
      <c r="E220" s="413"/>
      <c r="F220" s="413"/>
      <c r="G220" s="413"/>
      <c r="H220" s="413"/>
      <c r="I220" s="413"/>
      <c r="J220" s="413"/>
      <c r="K220" s="413"/>
      <c r="L220" s="413"/>
    </row>
  </sheetData>
  <mergeCells count="131">
    <mergeCell ref="B29:L29"/>
    <mergeCell ref="A22:A23"/>
    <mergeCell ref="J22:L22"/>
    <mergeCell ref="J1:L1"/>
    <mergeCell ref="J13:L13"/>
    <mergeCell ref="J21:L21"/>
    <mergeCell ref="B6:B7"/>
    <mergeCell ref="B14:B15"/>
    <mergeCell ref="A3:L3"/>
    <mergeCell ref="A6:A7"/>
    <mergeCell ref="J6:L6"/>
    <mergeCell ref="A2:L2"/>
    <mergeCell ref="C4:H4"/>
    <mergeCell ref="A14:A15"/>
    <mergeCell ref="J14:L14"/>
    <mergeCell ref="D6:F6"/>
    <mergeCell ref="D14:F14"/>
    <mergeCell ref="G6:I6"/>
    <mergeCell ref="C14:C15"/>
    <mergeCell ref="C6:C7"/>
    <mergeCell ref="C22:C23"/>
    <mergeCell ref="D22:F22"/>
    <mergeCell ref="G14:I14"/>
    <mergeCell ref="A37:L37"/>
    <mergeCell ref="C38:H38"/>
    <mergeCell ref="A40:A41"/>
    <mergeCell ref="B40:B41"/>
    <mergeCell ref="C40:C41"/>
    <mergeCell ref="D40:F40"/>
    <mergeCell ref="G40:I40"/>
    <mergeCell ref="J40:L40"/>
    <mergeCell ref="B30:L30"/>
    <mergeCell ref="J35:L35"/>
    <mergeCell ref="B22:B23"/>
    <mergeCell ref="G22:I22"/>
    <mergeCell ref="A31:L31"/>
    <mergeCell ref="B69:L69"/>
    <mergeCell ref="B70:L70"/>
    <mergeCell ref="A71:L71"/>
    <mergeCell ref="J75:L75"/>
    <mergeCell ref="A76:L76"/>
    <mergeCell ref="J59:L59"/>
    <mergeCell ref="A60:A61"/>
    <mergeCell ref="B60:B61"/>
    <mergeCell ref="C60:C61"/>
    <mergeCell ref="D60:F60"/>
    <mergeCell ref="G60:I60"/>
    <mergeCell ref="J60:L60"/>
    <mergeCell ref="J49:L49"/>
    <mergeCell ref="A50:A51"/>
    <mergeCell ref="B50:B51"/>
    <mergeCell ref="C50:C51"/>
    <mergeCell ref="D50:F50"/>
    <mergeCell ref="G50:I50"/>
    <mergeCell ref="J50:L50"/>
    <mergeCell ref="A36:L36"/>
    <mergeCell ref="A100:A101"/>
    <mergeCell ref="B100:B101"/>
    <mergeCell ref="C100:C101"/>
    <mergeCell ref="D100:F100"/>
    <mergeCell ref="G100:I100"/>
    <mergeCell ref="J100:L100"/>
    <mergeCell ref="A77:L77"/>
    <mergeCell ref="C78:H78"/>
    <mergeCell ref="A80:A81"/>
    <mergeCell ref="B80:B81"/>
    <mergeCell ref="C80:C81"/>
    <mergeCell ref="D80:F80"/>
    <mergeCell ref="G80:I80"/>
    <mergeCell ref="J80:L80"/>
    <mergeCell ref="A140:L140"/>
    <mergeCell ref="J144:L144"/>
    <mergeCell ref="A145:L145"/>
    <mergeCell ref="A120:A121"/>
    <mergeCell ref="B120:B121"/>
    <mergeCell ref="C120:C121"/>
    <mergeCell ref="D120:F120"/>
    <mergeCell ref="G120:I120"/>
    <mergeCell ref="J120:L120"/>
    <mergeCell ref="J158:L158"/>
    <mergeCell ref="A159:A160"/>
    <mergeCell ref="B159:B160"/>
    <mergeCell ref="C159:C160"/>
    <mergeCell ref="D159:F159"/>
    <mergeCell ref="G159:I159"/>
    <mergeCell ref="J159:L159"/>
    <mergeCell ref="A146:L146"/>
    <mergeCell ref="C147:H147"/>
    <mergeCell ref="A149:A150"/>
    <mergeCell ref="B149:B150"/>
    <mergeCell ref="C149:C150"/>
    <mergeCell ref="D149:F149"/>
    <mergeCell ref="G149:I149"/>
    <mergeCell ref="J149:L149"/>
    <mergeCell ref="B178:L178"/>
    <mergeCell ref="B179:L179"/>
    <mergeCell ref="A180:L180"/>
    <mergeCell ref="J184:L184"/>
    <mergeCell ref="A185:L185"/>
    <mergeCell ref="J168:L168"/>
    <mergeCell ref="A169:A170"/>
    <mergeCell ref="B169:B170"/>
    <mergeCell ref="C169:C170"/>
    <mergeCell ref="D169:F169"/>
    <mergeCell ref="G169:I169"/>
    <mergeCell ref="J169:L169"/>
    <mergeCell ref="J198:L198"/>
    <mergeCell ref="A199:A200"/>
    <mergeCell ref="B199:B200"/>
    <mergeCell ref="C199:C200"/>
    <mergeCell ref="D199:F199"/>
    <mergeCell ref="G199:I199"/>
    <mergeCell ref="J199:L199"/>
    <mergeCell ref="A186:L186"/>
    <mergeCell ref="C187:H187"/>
    <mergeCell ref="A189:A190"/>
    <mergeCell ref="B189:B190"/>
    <mergeCell ref="C189:C190"/>
    <mergeCell ref="D189:F189"/>
    <mergeCell ref="G189:I189"/>
    <mergeCell ref="J189:L189"/>
    <mergeCell ref="B218:L218"/>
    <mergeCell ref="B219:L219"/>
    <mergeCell ref="A220:L220"/>
    <mergeCell ref="J208:L208"/>
    <mergeCell ref="A209:A210"/>
    <mergeCell ref="B209:B210"/>
    <mergeCell ref="C209:C210"/>
    <mergeCell ref="D209:F209"/>
    <mergeCell ref="G209:I209"/>
    <mergeCell ref="J209:L209"/>
  </mergeCells>
  <phoneticPr fontId="0" type="noConversion"/>
  <printOptions horizontalCentered="1" headings="1"/>
  <pageMargins left="0.19685039370078741" right="0.19685039370078741" top="0.39370078740157483" bottom="0.39370078740157483" header="0.51181102362204722" footer="0.51181102362204722"/>
  <pageSetup paperSize="9" scale="57" orientation="landscape" r:id="rId1"/>
  <headerFooter alignWithMargins="0"/>
  <rowBreaks count="4" manualBreakCount="4">
    <brk id="32" max="16383" man="1"/>
    <brk id="71" max="16383" man="1"/>
    <brk id="118" max="16383" man="1"/>
    <brk id="1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O140"/>
  <sheetViews>
    <sheetView tabSelected="1" view="pageBreakPreview" topLeftCell="A31" zoomScaleNormal="75" zoomScaleSheetLayoutView="100" workbookViewId="0">
      <selection activeCell="F39" sqref="F39"/>
    </sheetView>
  </sheetViews>
  <sheetFormatPr defaultRowHeight="12.75" x14ac:dyDescent="0.2"/>
  <cols>
    <col min="1" max="1" width="8.85546875" customWidth="1"/>
    <col min="2" max="2" width="5.42578125" customWidth="1"/>
    <col min="3" max="3" width="39.85546875" customWidth="1"/>
    <col min="4" max="4" width="11.28515625" customWidth="1"/>
    <col min="5" max="5" width="8.5703125" customWidth="1"/>
    <col min="6" max="6" width="10.28515625" customWidth="1"/>
    <col min="7" max="9" width="9.7109375" customWidth="1"/>
    <col min="10" max="10" width="10" bestFit="1" customWidth="1"/>
    <col min="11" max="11" width="10" customWidth="1"/>
    <col min="257" max="257" width="8.85546875" customWidth="1"/>
    <col min="258" max="258" width="5.42578125" customWidth="1"/>
    <col min="259" max="259" width="39.85546875" customWidth="1"/>
    <col min="260" max="260" width="11.28515625" customWidth="1"/>
    <col min="261" max="262" width="8.5703125" customWidth="1"/>
    <col min="263" max="265" width="9.7109375" customWidth="1"/>
    <col min="267" max="267" width="10" customWidth="1"/>
    <col min="513" max="513" width="8.85546875" customWidth="1"/>
    <col min="514" max="514" width="5.42578125" customWidth="1"/>
    <col min="515" max="515" width="39.85546875" customWidth="1"/>
    <col min="516" max="516" width="11.28515625" customWidth="1"/>
    <col min="517" max="518" width="8.5703125" customWidth="1"/>
    <col min="519" max="521" width="9.7109375" customWidth="1"/>
    <col min="523" max="523" width="10" customWidth="1"/>
    <col min="769" max="769" width="8.85546875" customWidth="1"/>
    <col min="770" max="770" width="5.42578125" customWidth="1"/>
    <col min="771" max="771" width="39.85546875" customWidth="1"/>
    <col min="772" max="772" width="11.28515625" customWidth="1"/>
    <col min="773" max="774" width="8.5703125" customWidth="1"/>
    <col min="775" max="777" width="9.7109375" customWidth="1"/>
    <col min="779" max="779" width="10" customWidth="1"/>
    <col min="1025" max="1025" width="8.85546875" customWidth="1"/>
    <col min="1026" max="1026" width="5.42578125" customWidth="1"/>
    <col min="1027" max="1027" width="39.85546875" customWidth="1"/>
    <col min="1028" max="1028" width="11.28515625" customWidth="1"/>
    <col min="1029" max="1030" width="8.5703125" customWidth="1"/>
    <col min="1031" max="1033" width="9.7109375" customWidth="1"/>
    <col min="1035" max="1035" width="10" customWidth="1"/>
    <col min="1281" max="1281" width="8.85546875" customWidth="1"/>
    <col min="1282" max="1282" width="5.42578125" customWidth="1"/>
    <col min="1283" max="1283" width="39.85546875" customWidth="1"/>
    <col min="1284" max="1284" width="11.28515625" customWidth="1"/>
    <col min="1285" max="1286" width="8.5703125" customWidth="1"/>
    <col min="1287" max="1289" width="9.7109375" customWidth="1"/>
    <col min="1291" max="1291" width="10" customWidth="1"/>
    <col min="1537" max="1537" width="8.85546875" customWidth="1"/>
    <col min="1538" max="1538" width="5.42578125" customWidth="1"/>
    <col min="1539" max="1539" width="39.85546875" customWidth="1"/>
    <col min="1540" max="1540" width="11.28515625" customWidth="1"/>
    <col min="1541" max="1542" width="8.5703125" customWidth="1"/>
    <col min="1543" max="1545" width="9.7109375" customWidth="1"/>
    <col min="1547" max="1547" width="10" customWidth="1"/>
    <col min="1793" max="1793" width="8.85546875" customWidth="1"/>
    <col min="1794" max="1794" width="5.42578125" customWidth="1"/>
    <col min="1795" max="1795" width="39.85546875" customWidth="1"/>
    <col min="1796" max="1796" width="11.28515625" customWidth="1"/>
    <col min="1797" max="1798" width="8.5703125" customWidth="1"/>
    <col min="1799" max="1801" width="9.7109375" customWidth="1"/>
    <col min="1803" max="1803" width="10" customWidth="1"/>
    <col min="2049" max="2049" width="8.85546875" customWidth="1"/>
    <col min="2050" max="2050" width="5.42578125" customWidth="1"/>
    <col min="2051" max="2051" width="39.85546875" customWidth="1"/>
    <col min="2052" max="2052" width="11.28515625" customWidth="1"/>
    <col min="2053" max="2054" width="8.5703125" customWidth="1"/>
    <col min="2055" max="2057" width="9.7109375" customWidth="1"/>
    <col min="2059" max="2059" width="10" customWidth="1"/>
    <col min="2305" max="2305" width="8.85546875" customWidth="1"/>
    <col min="2306" max="2306" width="5.42578125" customWidth="1"/>
    <col min="2307" max="2307" width="39.85546875" customWidth="1"/>
    <col min="2308" max="2308" width="11.28515625" customWidth="1"/>
    <col min="2309" max="2310" width="8.5703125" customWidth="1"/>
    <col min="2311" max="2313" width="9.7109375" customWidth="1"/>
    <col min="2315" max="2315" width="10" customWidth="1"/>
    <col min="2561" max="2561" width="8.85546875" customWidth="1"/>
    <col min="2562" max="2562" width="5.42578125" customWidth="1"/>
    <col min="2563" max="2563" width="39.85546875" customWidth="1"/>
    <col min="2564" max="2564" width="11.28515625" customWidth="1"/>
    <col min="2565" max="2566" width="8.5703125" customWidth="1"/>
    <col min="2567" max="2569" width="9.7109375" customWidth="1"/>
    <col min="2571" max="2571" width="10" customWidth="1"/>
    <col min="2817" max="2817" width="8.85546875" customWidth="1"/>
    <col min="2818" max="2818" width="5.42578125" customWidth="1"/>
    <col min="2819" max="2819" width="39.85546875" customWidth="1"/>
    <col min="2820" max="2820" width="11.28515625" customWidth="1"/>
    <col min="2821" max="2822" width="8.5703125" customWidth="1"/>
    <col min="2823" max="2825" width="9.7109375" customWidth="1"/>
    <col min="2827" max="2827" width="10" customWidth="1"/>
    <col min="3073" max="3073" width="8.85546875" customWidth="1"/>
    <col min="3074" max="3074" width="5.42578125" customWidth="1"/>
    <col min="3075" max="3075" width="39.85546875" customWidth="1"/>
    <col min="3076" max="3076" width="11.28515625" customWidth="1"/>
    <col min="3077" max="3078" width="8.5703125" customWidth="1"/>
    <col min="3079" max="3081" width="9.7109375" customWidth="1"/>
    <col min="3083" max="3083" width="10" customWidth="1"/>
    <col min="3329" max="3329" width="8.85546875" customWidth="1"/>
    <col min="3330" max="3330" width="5.42578125" customWidth="1"/>
    <col min="3331" max="3331" width="39.85546875" customWidth="1"/>
    <col min="3332" max="3332" width="11.28515625" customWidth="1"/>
    <col min="3333" max="3334" width="8.5703125" customWidth="1"/>
    <col min="3335" max="3337" width="9.7109375" customWidth="1"/>
    <col min="3339" max="3339" width="10" customWidth="1"/>
    <col min="3585" max="3585" width="8.85546875" customWidth="1"/>
    <col min="3586" max="3586" width="5.42578125" customWidth="1"/>
    <col min="3587" max="3587" width="39.85546875" customWidth="1"/>
    <col min="3588" max="3588" width="11.28515625" customWidth="1"/>
    <col min="3589" max="3590" width="8.5703125" customWidth="1"/>
    <col min="3591" max="3593" width="9.7109375" customWidth="1"/>
    <col min="3595" max="3595" width="10" customWidth="1"/>
    <col min="3841" max="3841" width="8.85546875" customWidth="1"/>
    <col min="3842" max="3842" width="5.42578125" customWidth="1"/>
    <col min="3843" max="3843" width="39.85546875" customWidth="1"/>
    <col min="3844" max="3844" width="11.28515625" customWidth="1"/>
    <col min="3845" max="3846" width="8.5703125" customWidth="1"/>
    <col min="3847" max="3849" width="9.7109375" customWidth="1"/>
    <col min="3851" max="3851" width="10" customWidth="1"/>
    <col min="4097" max="4097" width="8.85546875" customWidth="1"/>
    <col min="4098" max="4098" width="5.42578125" customWidth="1"/>
    <col min="4099" max="4099" width="39.85546875" customWidth="1"/>
    <col min="4100" max="4100" width="11.28515625" customWidth="1"/>
    <col min="4101" max="4102" width="8.5703125" customWidth="1"/>
    <col min="4103" max="4105" width="9.7109375" customWidth="1"/>
    <col min="4107" max="4107" width="10" customWidth="1"/>
    <col min="4353" max="4353" width="8.85546875" customWidth="1"/>
    <col min="4354" max="4354" width="5.42578125" customWidth="1"/>
    <col min="4355" max="4355" width="39.85546875" customWidth="1"/>
    <col min="4356" max="4356" width="11.28515625" customWidth="1"/>
    <col min="4357" max="4358" width="8.5703125" customWidth="1"/>
    <col min="4359" max="4361" width="9.7109375" customWidth="1"/>
    <col min="4363" max="4363" width="10" customWidth="1"/>
    <col min="4609" max="4609" width="8.85546875" customWidth="1"/>
    <col min="4610" max="4610" width="5.42578125" customWidth="1"/>
    <col min="4611" max="4611" width="39.85546875" customWidth="1"/>
    <col min="4612" max="4612" width="11.28515625" customWidth="1"/>
    <col min="4613" max="4614" width="8.5703125" customWidth="1"/>
    <col min="4615" max="4617" width="9.7109375" customWidth="1"/>
    <col min="4619" max="4619" width="10" customWidth="1"/>
    <col min="4865" max="4865" width="8.85546875" customWidth="1"/>
    <col min="4866" max="4866" width="5.42578125" customWidth="1"/>
    <col min="4867" max="4867" width="39.85546875" customWidth="1"/>
    <col min="4868" max="4868" width="11.28515625" customWidth="1"/>
    <col min="4869" max="4870" width="8.5703125" customWidth="1"/>
    <col min="4871" max="4873" width="9.7109375" customWidth="1"/>
    <col min="4875" max="4875" width="10" customWidth="1"/>
    <col min="5121" max="5121" width="8.85546875" customWidth="1"/>
    <col min="5122" max="5122" width="5.42578125" customWidth="1"/>
    <col min="5123" max="5123" width="39.85546875" customWidth="1"/>
    <col min="5124" max="5124" width="11.28515625" customWidth="1"/>
    <col min="5125" max="5126" width="8.5703125" customWidth="1"/>
    <col min="5127" max="5129" width="9.7109375" customWidth="1"/>
    <col min="5131" max="5131" width="10" customWidth="1"/>
    <col min="5377" max="5377" width="8.85546875" customWidth="1"/>
    <col min="5378" max="5378" width="5.42578125" customWidth="1"/>
    <col min="5379" max="5379" width="39.85546875" customWidth="1"/>
    <col min="5380" max="5380" width="11.28515625" customWidth="1"/>
    <col min="5381" max="5382" width="8.5703125" customWidth="1"/>
    <col min="5383" max="5385" width="9.7109375" customWidth="1"/>
    <col min="5387" max="5387" width="10" customWidth="1"/>
    <col min="5633" max="5633" width="8.85546875" customWidth="1"/>
    <col min="5634" max="5634" width="5.42578125" customWidth="1"/>
    <col min="5635" max="5635" width="39.85546875" customWidth="1"/>
    <col min="5636" max="5636" width="11.28515625" customWidth="1"/>
    <col min="5637" max="5638" width="8.5703125" customWidth="1"/>
    <col min="5639" max="5641" width="9.7109375" customWidth="1"/>
    <col min="5643" max="5643" width="10" customWidth="1"/>
    <col min="5889" max="5889" width="8.85546875" customWidth="1"/>
    <col min="5890" max="5890" width="5.42578125" customWidth="1"/>
    <col min="5891" max="5891" width="39.85546875" customWidth="1"/>
    <col min="5892" max="5892" width="11.28515625" customWidth="1"/>
    <col min="5893" max="5894" width="8.5703125" customWidth="1"/>
    <col min="5895" max="5897" width="9.7109375" customWidth="1"/>
    <col min="5899" max="5899" width="10" customWidth="1"/>
    <col min="6145" max="6145" width="8.85546875" customWidth="1"/>
    <col min="6146" max="6146" width="5.42578125" customWidth="1"/>
    <col min="6147" max="6147" width="39.85546875" customWidth="1"/>
    <col min="6148" max="6148" width="11.28515625" customWidth="1"/>
    <col min="6149" max="6150" width="8.5703125" customWidth="1"/>
    <col min="6151" max="6153" width="9.7109375" customWidth="1"/>
    <col min="6155" max="6155" width="10" customWidth="1"/>
    <col min="6401" max="6401" width="8.85546875" customWidth="1"/>
    <col min="6402" max="6402" width="5.42578125" customWidth="1"/>
    <col min="6403" max="6403" width="39.85546875" customWidth="1"/>
    <col min="6404" max="6404" width="11.28515625" customWidth="1"/>
    <col min="6405" max="6406" width="8.5703125" customWidth="1"/>
    <col min="6407" max="6409" width="9.7109375" customWidth="1"/>
    <col min="6411" max="6411" width="10" customWidth="1"/>
    <col min="6657" max="6657" width="8.85546875" customWidth="1"/>
    <col min="6658" max="6658" width="5.42578125" customWidth="1"/>
    <col min="6659" max="6659" width="39.85546875" customWidth="1"/>
    <col min="6660" max="6660" width="11.28515625" customWidth="1"/>
    <col min="6661" max="6662" width="8.5703125" customWidth="1"/>
    <col min="6663" max="6665" width="9.7109375" customWidth="1"/>
    <col min="6667" max="6667" width="10" customWidth="1"/>
    <col min="6913" max="6913" width="8.85546875" customWidth="1"/>
    <col min="6914" max="6914" width="5.42578125" customWidth="1"/>
    <col min="6915" max="6915" width="39.85546875" customWidth="1"/>
    <col min="6916" max="6916" width="11.28515625" customWidth="1"/>
    <col min="6917" max="6918" width="8.5703125" customWidth="1"/>
    <col min="6919" max="6921" width="9.7109375" customWidth="1"/>
    <col min="6923" max="6923" width="10" customWidth="1"/>
    <col min="7169" max="7169" width="8.85546875" customWidth="1"/>
    <col min="7170" max="7170" width="5.42578125" customWidth="1"/>
    <col min="7171" max="7171" width="39.85546875" customWidth="1"/>
    <col min="7172" max="7172" width="11.28515625" customWidth="1"/>
    <col min="7173" max="7174" width="8.5703125" customWidth="1"/>
    <col min="7175" max="7177" width="9.7109375" customWidth="1"/>
    <col min="7179" max="7179" width="10" customWidth="1"/>
    <col min="7425" max="7425" width="8.85546875" customWidth="1"/>
    <col min="7426" max="7426" width="5.42578125" customWidth="1"/>
    <col min="7427" max="7427" width="39.85546875" customWidth="1"/>
    <col min="7428" max="7428" width="11.28515625" customWidth="1"/>
    <col min="7429" max="7430" width="8.5703125" customWidth="1"/>
    <col min="7431" max="7433" width="9.7109375" customWidth="1"/>
    <col min="7435" max="7435" width="10" customWidth="1"/>
    <col min="7681" max="7681" width="8.85546875" customWidth="1"/>
    <col min="7682" max="7682" width="5.42578125" customWidth="1"/>
    <col min="7683" max="7683" width="39.85546875" customWidth="1"/>
    <col min="7684" max="7684" width="11.28515625" customWidth="1"/>
    <col min="7685" max="7686" width="8.5703125" customWidth="1"/>
    <col min="7687" max="7689" width="9.7109375" customWidth="1"/>
    <col min="7691" max="7691" width="10" customWidth="1"/>
    <col min="7937" max="7937" width="8.85546875" customWidth="1"/>
    <col min="7938" max="7938" width="5.42578125" customWidth="1"/>
    <col min="7939" max="7939" width="39.85546875" customWidth="1"/>
    <col min="7940" max="7940" width="11.28515625" customWidth="1"/>
    <col min="7941" max="7942" width="8.5703125" customWidth="1"/>
    <col min="7943" max="7945" width="9.7109375" customWidth="1"/>
    <col min="7947" max="7947" width="10" customWidth="1"/>
    <col min="8193" max="8193" width="8.85546875" customWidth="1"/>
    <col min="8194" max="8194" width="5.42578125" customWidth="1"/>
    <col min="8195" max="8195" width="39.85546875" customWidth="1"/>
    <col min="8196" max="8196" width="11.28515625" customWidth="1"/>
    <col min="8197" max="8198" width="8.5703125" customWidth="1"/>
    <col min="8199" max="8201" width="9.7109375" customWidth="1"/>
    <col min="8203" max="8203" width="10" customWidth="1"/>
    <col min="8449" max="8449" width="8.85546875" customWidth="1"/>
    <col min="8450" max="8450" width="5.42578125" customWidth="1"/>
    <col min="8451" max="8451" width="39.85546875" customWidth="1"/>
    <col min="8452" max="8452" width="11.28515625" customWidth="1"/>
    <col min="8453" max="8454" width="8.5703125" customWidth="1"/>
    <col min="8455" max="8457" width="9.7109375" customWidth="1"/>
    <col min="8459" max="8459" width="10" customWidth="1"/>
    <col min="8705" max="8705" width="8.85546875" customWidth="1"/>
    <col min="8706" max="8706" width="5.42578125" customWidth="1"/>
    <col min="8707" max="8707" width="39.85546875" customWidth="1"/>
    <col min="8708" max="8708" width="11.28515625" customWidth="1"/>
    <col min="8709" max="8710" width="8.5703125" customWidth="1"/>
    <col min="8711" max="8713" width="9.7109375" customWidth="1"/>
    <col min="8715" max="8715" width="10" customWidth="1"/>
    <col min="8961" max="8961" width="8.85546875" customWidth="1"/>
    <col min="8962" max="8962" width="5.42578125" customWidth="1"/>
    <col min="8963" max="8963" width="39.85546875" customWidth="1"/>
    <col min="8964" max="8964" width="11.28515625" customWidth="1"/>
    <col min="8965" max="8966" width="8.5703125" customWidth="1"/>
    <col min="8967" max="8969" width="9.7109375" customWidth="1"/>
    <col min="8971" max="8971" width="10" customWidth="1"/>
    <col min="9217" max="9217" width="8.85546875" customWidth="1"/>
    <col min="9218" max="9218" width="5.42578125" customWidth="1"/>
    <col min="9219" max="9219" width="39.85546875" customWidth="1"/>
    <col min="9220" max="9220" width="11.28515625" customWidth="1"/>
    <col min="9221" max="9222" width="8.5703125" customWidth="1"/>
    <col min="9223" max="9225" width="9.7109375" customWidth="1"/>
    <col min="9227" max="9227" width="10" customWidth="1"/>
    <col min="9473" max="9473" width="8.85546875" customWidth="1"/>
    <col min="9474" max="9474" width="5.42578125" customWidth="1"/>
    <col min="9475" max="9475" width="39.85546875" customWidth="1"/>
    <col min="9476" max="9476" width="11.28515625" customWidth="1"/>
    <col min="9477" max="9478" width="8.5703125" customWidth="1"/>
    <col min="9479" max="9481" width="9.7109375" customWidth="1"/>
    <col min="9483" max="9483" width="10" customWidth="1"/>
    <col min="9729" max="9729" width="8.85546875" customWidth="1"/>
    <col min="9730" max="9730" width="5.42578125" customWidth="1"/>
    <col min="9731" max="9731" width="39.85546875" customWidth="1"/>
    <col min="9732" max="9732" width="11.28515625" customWidth="1"/>
    <col min="9733" max="9734" width="8.5703125" customWidth="1"/>
    <col min="9735" max="9737" width="9.7109375" customWidth="1"/>
    <col min="9739" max="9739" width="10" customWidth="1"/>
    <col min="9985" max="9985" width="8.85546875" customWidth="1"/>
    <col min="9986" max="9986" width="5.42578125" customWidth="1"/>
    <col min="9987" max="9987" width="39.85546875" customWidth="1"/>
    <col min="9988" max="9988" width="11.28515625" customWidth="1"/>
    <col min="9989" max="9990" width="8.5703125" customWidth="1"/>
    <col min="9991" max="9993" width="9.7109375" customWidth="1"/>
    <col min="9995" max="9995" width="10" customWidth="1"/>
    <col min="10241" max="10241" width="8.85546875" customWidth="1"/>
    <col min="10242" max="10242" width="5.42578125" customWidth="1"/>
    <col min="10243" max="10243" width="39.85546875" customWidth="1"/>
    <col min="10244" max="10244" width="11.28515625" customWidth="1"/>
    <col min="10245" max="10246" width="8.5703125" customWidth="1"/>
    <col min="10247" max="10249" width="9.7109375" customWidth="1"/>
    <col min="10251" max="10251" width="10" customWidth="1"/>
    <col min="10497" max="10497" width="8.85546875" customWidth="1"/>
    <col min="10498" max="10498" width="5.42578125" customWidth="1"/>
    <col min="10499" max="10499" width="39.85546875" customWidth="1"/>
    <col min="10500" max="10500" width="11.28515625" customWidth="1"/>
    <col min="10501" max="10502" width="8.5703125" customWidth="1"/>
    <col min="10503" max="10505" width="9.7109375" customWidth="1"/>
    <col min="10507" max="10507" width="10" customWidth="1"/>
    <col min="10753" max="10753" width="8.85546875" customWidth="1"/>
    <col min="10754" max="10754" width="5.42578125" customWidth="1"/>
    <col min="10755" max="10755" width="39.85546875" customWidth="1"/>
    <col min="10756" max="10756" width="11.28515625" customWidth="1"/>
    <col min="10757" max="10758" width="8.5703125" customWidth="1"/>
    <col min="10759" max="10761" width="9.7109375" customWidth="1"/>
    <col min="10763" max="10763" width="10" customWidth="1"/>
    <col min="11009" max="11009" width="8.85546875" customWidth="1"/>
    <col min="11010" max="11010" width="5.42578125" customWidth="1"/>
    <col min="11011" max="11011" width="39.85546875" customWidth="1"/>
    <col min="11012" max="11012" width="11.28515625" customWidth="1"/>
    <col min="11013" max="11014" width="8.5703125" customWidth="1"/>
    <col min="11015" max="11017" width="9.7109375" customWidth="1"/>
    <col min="11019" max="11019" width="10" customWidth="1"/>
    <col min="11265" max="11265" width="8.85546875" customWidth="1"/>
    <col min="11266" max="11266" width="5.42578125" customWidth="1"/>
    <col min="11267" max="11267" width="39.85546875" customWidth="1"/>
    <col min="11268" max="11268" width="11.28515625" customWidth="1"/>
    <col min="11269" max="11270" width="8.5703125" customWidth="1"/>
    <col min="11271" max="11273" width="9.7109375" customWidth="1"/>
    <col min="11275" max="11275" width="10" customWidth="1"/>
    <col min="11521" max="11521" width="8.85546875" customWidth="1"/>
    <col min="11522" max="11522" width="5.42578125" customWidth="1"/>
    <col min="11523" max="11523" width="39.85546875" customWidth="1"/>
    <col min="11524" max="11524" width="11.28515625" customWidth="1"/>
    <col min="11525" max="11526" width="8.5703125" customWidth="1"/>
    <col min="11527" max="11529" width="9.7109375" customWidth="1"/>
    <col min="11531" max="11531" width="10" customWidth="1"/>
    <col min="11777" max="11777" width="8.85546875" customWidth="1"/>
    <col min="11778" max="11778" width="5.42578125" customWidth="1"/>
    <col min="11779" max="11779" width="39.85546875" customWidth="1"/>
    <col min="11780" max="11780" width="11.28515625" customWidth="1"/>
    <col min="11781" max="11782" width="8.5703125" customWidth="1"/>
    <col min="11783" max="11785" width="9.7109375" customWidth="1"/>
    <col min="11787" max="11787" width="10" customWidth="1"/>
    <col min="12033" max="12033" width="8.85546875" customWidth="1"/>
    <col min="12034" max="12034" width="5.42578125" customWidth="1"/>
    <col min="12035" max="12035" width="39.85546875" customWidth="1"/>
    <col min="12036" max="12036" width="11.28515625" customWidth="1"/>
    <col min="12037" max="12038" width="8.5703125" customWidth="1"/>
    <col min="12039" max="12041" width="9.7109375" customWidth="1"/>
    <col min="12043" max="12043" width="10" customWidth="1"/>
    <col min="12289" max="12289" width="8.85546875" customWidth="1"/>
    <col min="12290" max="12290" width="5.42578125" customWidth="1"/>
    <col min="12291" max="12291" width="39.85546875" customWidth="1"/>
    <col min="12292" max="12292" width="11.28515625" customWidth="1"/>
    <col min="12293" max="12294" width="8.5703125" customWidth="1"/>
    <col min="12295" max="12297" width="9.7109375" customWidth="1"/>
    <col min="12299" max="12299" width="10" customWidth="1"/>
    <col min="12545" max="12545" width="8.85546875" customWidth="1"/>
    <col min="12546" max="12546" width="5.42578125" customWidth="1"/>
    <col min="12547" max="12547" width="39.85546875" customWidth="1"/>
    <col min="12548" max="12548" width="11.28515625" customWidth="1"/>
    <col min="12549" max="12550" width="8.5703125" customWidth="1"/>
    <col min="12551" max="12553" width="9.7109375" customWidth="1"/>
    <col min="12555" max="12555" width="10" customWidth="1"/>
    <col min="12801" max="12801" width="8.85546875" customWidth="1"/>
    <col min="12802" max="12802" width="5.42578125" customWidth="1"/>
    <col min="12803" max="12803" width="39.85546875" customWidth="1"/>
    <col min="12804" max="12804" width="11.28515625" customWidth="1"/>
    <col min="12805" max="12806" width="8.5703125" customWidth="1"/>
    <col min="12807" max="12809" width="9.7109375" customWidth="1"/>
    <col min="12811" max="12811" width="10" customWidth="1"/>
    <col min="13057" max="13057" width="8.85546875" customWidth="1"/>
    <col min="13058" max="13058" width="5.42578125" customWidth="1"/>
    <col min="13059" max="13059" width="39.85546875" customWidth="1"/>
    <col min="13060" max="13060" width="11.28515625" customWidth="1"/>
    <col min="13061" max="13062" width="8.5703125" customWidth="1"/>
    <col min="13063" max="13065" width="9.7109375" customWidth="1"/>
    <col min="13067" max="13067" width="10" customWidth="1"/>
    <col min="13313" max="13313" width="8.85546875" customWidth="1"/>
    <col min="13314" max="13314" width="5.42578125" customWidth="1"/>
    <col min="13315" max="13315" width="39.85546875" customWidth="1"/>
    <col min="13316" max="13316" width="11.28515625" customWidth="1"/>
    <col min="13317" max="13318" width="8.5703125" customWidth="1"/>
    <col min="13319" max="13321" width="9.7109375" customWidth="1"/>
    <col min="13323" max="13323" width="10" customWidth="1"/>
    <col min="13569" max="13569" width="8.85546875" customWidth="1"/>
    <col min="13570" max="13570" width="5.42578125" customWidth="1"/>
    <col min="13571" max="13571" width="39.85546875" customWidth="1"/>
    <col min="13572" max="13572" width="11.28515625" customWidth="1"/>
    <col min="13573" max="13574" width="8.5703125" customWidth="1"/>
    <col min="13575" max="13577" width="9.7109375" customWidth="1"/>
    <col min="13579" max="13579" width="10" customWidth="1"/>
    <col min="13825" max="13825" width="8.85546875" customWidth="1"/>
    <col min="13826" max="13826" width="5.42578125" customWidth="1"/>
    <col min="13827" max="13827" width="39.85546875" customWidth="1"/>
    <col min="13828" max="13828" width="11.28515625" customWidth="1"/>
    <col min="13829" max="13830" width="8.5703125" customWidth="1"/>
    <col min="13831" max="13833" width="9.7109375" customWidth="1"/>
    <col min="13835" max="13835" width="10" customWidth="1"/>
    <col min="14081" max="14081" width="8.85546875" customWidth="1"/>
    <col min="14082" max="14082" width="5.42578125" customWidth="1"/>
    <col min="14083" max="14083" width="39.85546875" customWidth="1"/>
    <col min="14084" max="14084" width="11.28515625" customWidth="1"/>
    <col min="14085" max="14086" width="8.5703125" customWidth="1"/>
    <col min="14087" max="14089" width="9.7109375" customWidth="1"/>
    <col min="14091" max="14091" width="10" customWidth="1"/>
    <col min="14337" max="14337" width="8.85546875" customWidth="1"/>
    <col min="14338" max="14338" width="5.42578125" customWidth="1"/>
    <col min="14339" max="14339" width="39.85546875" customWidth="1"/>
    <col min="14340" max="14340" width="11.28515625" customWidth="1"/>
    <col min="14341" max="14342" width="8.5703125" customWidth="1"/>
    <col min="14343" max="14345" width="9.7109375" customWidth="1"/>
    <col min="14347" max="14347" width="10" customWidth="1"/>
    <col min="14593" max="14593" width="8.85546875" customWidth="1"/>
    <col min="14594" max="14594" width="5.42578125" customWidth="1"/>
    <col min="14595" max="14595" width="39.85546875" customWidth="1"/>
    <col min="14596" max="14596" width="11.28515625" customWidth="1"/>
    <col min="14597" max="14598" width="8.5703125" customWidth="1"/>
    <col min="14599" max="14601" width="9.7109375" customWidth="1"/>
    <col min="14603" max="14603" width="10" customWidth="1"/>
    <col min="14849" max="14849" width="8.85546875" customWidth="1"/>
    <col min="14850" max="14850" width="5.42578125" customWidth="1"/>
    <col min="14851" max="14851" width="39.85546875" customWidth="1"/>
    <col min="14852" max="14852" width="11.28515625" customWidth="1"/>
    <col min="14853" max="14854" width="8.5703125" customWidth="1"/>
    <col min="14855" max="14857" width="9.7109375" customWidth="1"/>
    <col min="14859" max="14859" width="10" customWidth="1"/>
    <col min="15105" max="15105" width="8.85546875" customWidth="1"/>
    <col min="15106" max="15106" width="5.42578125" customWidth="1"/>
    <col min="15107" max="15107" width="39.85546875" customWidth="1"/>
    <col min="15108" max="15108" width="11.28515625" customWidth="1"/>
    <col min="15109" max="15110" width="8.5703125" customWidth="1"/>
    <col min="15111" max="15113" width="9.7109375" customWidth="1"/>
    <col min="15115" max="15115" width="10" customWidth="1"/>
    <col min="15361" max="15361" width="8.85546875" customWidth="1"/>
    <col min="15362" max="15362" width="5.42578125" customWidth="1"/>
    <col min="15363" max="15363" width="39.85546875" customWidth="1"/>
    <col min="15364" max="15364" width="11.28515625" customWidth="1"/>
    <col min="15365" max="15366" width="8.5703125" customWidth="1"/>
    <col min="15367" max="15369" width="9.7109375" customWidth="1"/>
    <col min="15371" max="15371" width="10" customWidth="1"/>
    <col min="15617" max="15617" width="8.85546875" customWidth="1"/>
    <col min="15618" max="15618" width="5.42578125" customWidth="1"/>
    <col min="15619" max="15619" width="39.85546875" customWidth="1"/>
    <col min="15620" max="15620" width="11.28515625" customWidth="1"/>
    <col min="15621" max="15622" width="8.5703125" customWidth="1"/>
    <col min="15623" max="15625" width="9.7109375" customWidth="1"/>
    <col min="15627" max="15627" width="10" customWidth="1"/>
    <col min="15873" max="15873" width="8.85546875" customWidth="1"/>
    <col min="15874" max="15874" width="5.42578125" customWidth="1"/>
    <col min="15875" max="15875" width="39.85546875" customWidth="1"/>
    <col min="15876" max="15876" width="11.28515625" customWidth="1"/>
    <col min="15877" max="15878" width="8.5703125" customWidth="1"/>
    <col min="15879" max="15881" width="9.7109375" customWidth="1"/>
    <col min="15883" max="15883" width="10" customWidth="1"/>
    <col min="16129" max="16129" width="8.85546875" customWidth="1"/>
    <col min="16130" max="16130" width="5.42578125" customWidth="1"/>
    <col min="16131" max="16131" width="39.85546875" customWidth="1"/>
    <col min="16132" max="16132" width="11.28515625" customWidth="1"/>
    <col min="16133" max="16134" width="8.5703125" customWidth="1"/>
    <col min="16135" max="16137" width="9.7109375" customWidth="1"/>
    <col min="16139" max="16139" width="10" customWidth="1"/>
  </cols>
  <sheetData>
    <row r="1" spans="1:14" x14ac:dyDescent="0.2">
      <c r="I1" s="434" t="s">
        <v>118</v>
      </c>
      <c r="J1" s="434"/>
      <c r="K1" s="434"/>
    </row>
    <row r="2" spans="1:14" ht="18.75" x14ac:dyDescent="0.25">
      <c r="A2" s="435" t="s">
        <v>119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65"/>
      <c r="M2" s="65"/>
      <c r="N2" s="65"/>
    </row>
    <row r="3" spans="1:14" ht="15.75" x14ac:dyDescent="0.25">
      <c r="A3" s="435" t="s">
        <v>235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65"/>
      <c r="M3" s="65"/>
      <c r="N3" s="65"/>
    </row>
    <row r="4" spans="1:14" ht="15" customHeight="1" x14ac:dyDescent="0.2">
      <c r="A4" s="436" t="s">
        <v>341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66"/>
      <c r="M4" s="66"/>
      <c r="N4" s="66"/>
    </row>
    <row r="5" spans="1:14" x14ac:dyDescent="0.2">
      <c r="A5" s="437" t="s">
        <v>120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</row>
    <row r="6" spans="1:14" ht="13.5" thickBo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4" ht="13.5" customHeight="1" thickBot="1" x14ac:dyDescent="0.25">
      <c r="A7" s="424" t="s">
        <v>4</v>
      </c>
      <c r="B7" s="425" t="s">
        <v>5</v>
      </c>
      <c r="C7" s="425"/>
      <c r="D7" s="425" t="s">
        <v>6</v>
      </c>
      <c r="E7" s="426" t="s">
        <v>19</v>
      </c>
      <c r="F7" s="427"/>
      <c r="G7" s="428">
        <v>2022</v>
      </c>
      <c r="H7" s="429"/>
      <c r="I7" s="440" t="s">
        <v>7</v>
      </c>
      <c r="J7" s="441"/>
      <c r="K7" s="442"/>
    </row>
    <row r="8" spans="1:14" ht="36.75" customHeight="1" thickBot="1" x14ac:dyDescent="0.25">
      <c r="A8" s="424"/>
      <c r="B8" s="425"/>
      <c r="C8" s="425"/>
      <c r="D8" s="425"/>
      <c r="E8" s="117">
        <v>2020</v>
      </c>
      <c r="F8" s="117">
        <v>2021</v>
      </c>
      <c r="G8" s="117" t="s">
        <v>153</v>
      </c>
      <c r="H8" s="118" t="s">
        <v>68</v>
      </c>
      <c r="I8" s="117">
        <v>2023</v>
      </c>
      <c r="J8" s="117">
        <v>2024</v>
      </c>
      <c r="K8" s="117">
        <v>2025</v>
      </c>
    </row>
    <row r="9" spans="1:14" ht="42.75" customHeight="1" x14ac:dyDescent="0.2">
      <c r="A9" s="68" t="s">
        <v>2</v>
      </c>
      <c r="B9" s="443" t="s">
        <v>199</v>
      </c>
      <c r="C9" s="444"/>
      <c r="D9" s="69" t="s">
        <v>8</v>
      </c>
      <c r="E9" s="70">
        <v>6417.4</v>
      </c>
      <c r="F9" s="321">
        <f>'форма для предприятий '!F15+'форма для предприятий '!F80+'форма для предприятий '!F145+'форма для предприятий '!F213+'форма для предприятий '!F273</f>
        <v>10697.805642099998</v>
      </c>
      <c r="G9" s="311">
        <f>'форма для предприятий '!G15+'форма для предприятий '!G80+'форма для предприятий '!G145+'форма для предприятий '!G213+'форма для предприятий '!G273</f>
        <v>5926.116</v>
      </c>
      <c r="H9" s="311">
        <f>'форма для предприятий '!H15+'форма для предприятий '!H80+'форма для предприятий '!H145+'форма для предприятий '!H213+'форма для предприятий '!H273</f>
        <v>12807.58</v>
      </c>
      <c r="I9" s="311">
        <f>'форма для предприятий '!I15+'форма для предприятий '!I80+'форма для предприятий '!I145+'форма для предприятий '!I213+'форма для предприятий '!I273</f>
        <v>16196.854126737826</v>
      </c>
      <c r="J9" s="311">
        <f>'форма для предприятий '!J15+'форма для предприятий '!J80+'форма для предприятий '!J145+'форма для предприятий '!J213+'форма для предприятий '!J273</f>
        <v>16838.031935059935</v>
      </c>
      <c r="K9" s="311">
        <f>'форма для предприятий '!K15+'форма для предприятий '!K80+'форма для предприятий '!K145+'форма для предприятий '!K213+'форма для предприятий '!K273</f>
        <v>17582.473651952136</v>
      </c>
    </row>
    <row r="10" spans="1:14" ht="66" customHeight="1" x14ac:dyDescent="0.2">
      <c r="A10" s="119" t="s">
        <v>3</v>
      </c>
      <c r="B10" s="430" t="s">
        <v>203</v>
      </c>
      <c r="C10" s="431"/>
      <c r="D10" s="73" t="s">
        <v>8</v>
      </c>
      <c r="E10" s="74">
        <v>5817</v>
      </c>
      <c r="F10" s="310">
        <f>F12+F13+F37+F38</f>
        <v>10021.3555898</v>
      </c>
      <c r="G10" s="310">
        <f t="shared" ref="G10:K10" si="0">G12+G13+G37+G38</f>
        <v>5980.5078000000003</v>
      </c>
      <c r="H10" s="310">
        <f t="shared" si="0"/>
        <v>12511.4</v>
      </c>
      <c r="I10" s="310">
        <f t="shared" si="0"/>
        <v>13083.185830754357</v>
      </c>
      <c r="J10" s="310">
        <f t="shared" si="0"/>
        <v>13712.903999570473</v>
      </c>
      <c r="K10" s="310">
        <f t="shared" si="0"/>
        <v>14443.299848405715</v>
      </c>
    </row>
    <row r="11" spans="1:14" x14ac:dyDescent="0.2">
      <c r="A11" s="71"/>
      <c r="B11" s="433" t="s">
        <v>98</v>
      </c>
      <c r="C11" s="433"/>
      <c r="D11" s="72"/>
      <c r="E11" s="75"/>
      <c r="F11" s="75"/>
      <c r="G11" s="75"/>
      <c r="H11" s="75"/>
      <c r="I11" s="75"/>
      <c r="J11" s="76"/>
      <c r="K11" s="77"/>
    </row>
    <row r="12" spans="1:14" x14ac:dyDescent="0.2">
      <c r="A12" s="120" t="s">
        <v>163</v>
      </c>
      <c r="B12" s="78" t="s">
        <v>76</v>
      </c>
      <c r="C12" s="64" t="s">
        <v>113</v>
      </c>
      <c r="D12" s="72" t="s">
        <v>8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</row>
    <row r="13" spans="1:14" x14ac:dyDescent="0.2">
      <c r="A13" s="432" t="s">
        <v>200</v>
      </c>
      <c r="B13" s="78" t="s">
        <v>112</v>
      </c>
      <c r="C13" s="64" t="s">
        <v>115</v>
      </c>
      <c r="D13" s="72" t="s">
        <v>8</v>
      </c>
      <c r="E13" s="79">
        <v>5539</v>
      </c>
      <c r="F13" s="283">
        <f>SUM(F15:F36)</f>
        <v>9695.6665897999992</v>
      </c>
      <c r="G13" s="283">
        <f t="shared" ref="G13:K13" si="1">SUM(G15:G36)</f>
        <v>5827.4470000000001</v>
      </c>
      <c r="H13" s="283">
        <f t="shared" si="1"/>
        <v>12182.99</v>
      </c>
      <c r="I13" s="283">
        <f t="shared" si="1"/>
        <v>12751.471307448361</v>
      </c>
      <c r="J13" s="283">
        <f t="shared" si="1"/>
        <v>13376.606321140205</v>
      </c>
      <c r="K13" s="283">
        <f t="shared" si="1"/>
        <v>14098.244435950248</v>
      </c>
    </row>
    <row r="14" spans="1:14" x14ac:dyDescent="0.2">
      <c r="A14" s="432"/>
      <c r="B14" s="78"/>
      <c r="C14" s="64" t="s">
        <v>116</v>
      </c>
      <c r="D14" s="72"/>
      <c r="E14" s="80"/>
      <c r="F14" s="80"/>
      <c r="G14" s="80"/>
      <c r="H14" s="80"/>
      <c r="I14" s="80"/>
      <c r="J14" s="80"/>
      <c r="K14" s="81"/>
    </row>
    <row r="15" spans="1:14" x14ac:dyDescent="0.2">
      <c r="A15" s="432"/>
      <c r="B15" s="78">
        <v>10</v>
      </c>
      <c r="C15" s="82" t="s">
        <v>176</v>
      </c>
      <c r="D15" s="72" t="s">
        <v>8</v>
      </c>
      <c r="E15" s="80">
        <v>5424.4</v>
      </c>
      <c r="F15" s="294">
        <f>'форма для предприятий '!F19+'форма для предприятий '!F217+'форма для предприятий '!F218</f>
        <v>9550.7135897999997</v>
      </c>
      <c r="G15" s="294">
        <f>'форма для предприятий '!G19+'форма для предприятий '!G217+'форма для предприятий '!G218</f>
        <v>5755.0510000000004</v>
      </c>
      <c r="H15" s="294">
        <f>'форма для предприятий '!H19+'форма для предприятий '!H217+'форма для предприятий '!H218</f>
        <v>12031.5</v>
      </c>
      <c r="I15" s="294">
        <f>'форма для предприятий '!I19+'форма для предприятий '!I217+'форма для предприятий '!I218</f>
        <v>12592.578427299801</v>
      </c>
      <c r="J15" s="294">
        <f>'форма для предприятий '!J19+'форма для предприятий '!J217+'форма для предприятий '!J218</f>
        <v>13206.059701933355</v>
      </c>
      <c r="K15" s="294">
        <f>'форма для предприятий '!K19+'форма для предприятий '!K217+'форма для предприятий '!K218</f>
        <v>13919.089360711347</v>
      </c>
    </row>
    <row r="16" spans="1:14" x14ac:dyDescent="0.2">
      <c r="A16" s="432"/>
      <c r="B16" s="78">
        <v>11</v>
      </c>
      <c r="C16" s="82" t="s">
        <v>175</v>
      </c>
      <c r="D16" s="72" t="s">
        <v>8</v>
      </c>
      <c r="E16" s="79">
        <v>0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</row>
    <row r="17" spans="1:15" x14ac:dyDescent="0.2">
      <c r="A17" s="432"/>
      <c r="B17" s="78">
        <v>13</v>
      </c>
      <c r="C17" s="82" t="s">
        <v>177</v>
      </c>
      <c r="D17" s="72" t="s">
        <v>8</v>
      </c>
      <c r="E17" s="79"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</row>
    <row r="18" spans="1:15" x14ac:dyDescent="0.2">
      <c r="A18" s="432"/>
      <c r="B18" s="78">
        <v>14</v>
      </c>
      <c r="C18" s="82" t="s">
        <v>178</v>
      </c>
      <c r="D18" s="72" t="s">
        <v>8</v>
      </c>
      <c r="E18" s="79">
        <v>0</v>
      </c>
      <c r="F18" s="79">
        <v>0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N18" s="438"/>
      <c r="O18" s="439"/>
    </row>
    <row r="19" spans="1:15" x14ac:dyDescent="0.2">
      <c r="A19" s="432"/>
      <c r="B19" s="78">
        <v>15</v>
      </c>
      <c r="C19" s="82" t="s">
        <v>179</v>
      </c>
      <c r="D19" s="72" t="s">
        <v>8</v>
      </c>
      <c r="E19" s="79">
        <v>0</v>
      </c>
      <c r="F19" s="79">
        <v>0</v>
      </c>
      <c r="G19" s="79">
        <v>0</v>
      </c>
      <c r="H19" s="79">
        <v>0</v>
      </c>
      <c r="I19" s="79">
        <v>0</v>
      </c>
      <c r="J19" s="79">
        <v>0</v>
      </c>
      <c r="K19" s="79">
        <v>0</v>
      </c>
    </row>
    <row r="20" spans="1:15" ht="51" x14ac:dyDescent="0.2">
      <c r="A20" s="432"/>
      <c r="B20" s="78">
        <v>16</v>
      </c>
      <c r="C20" s="82" t="s">
        <v>180</v>
      </c>
      <c r="D20" s="72" t="s">
        <v>8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</row>
    <row r="21" spans="1:15" x14ac:dyDescent="0.2">
      <c r="A21" s="432"/>
      <c r="B21" s="78">
        <v>17</v>
      </c>
      <c r="C21" s="82" t="s">
        <v>181</v>
      </c>
      <c r="D21" s="72" t="s">
        <v>8</v>
      </c>
      <c r="E21" s="79">
        <v>0</v>
      </c>
      <c r="F21" s="79">
        <v>0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</row>
    <row r="22" spans="1:15" ht="25.5" x14ac:dyDescent="0.2">
      <c r="A22" s="432"/>
      <c r="B22" s="78">
        <v>18</v>
      </c>
      <c r="C22" s="82" t="s">
        <v>182</v>
      </c>
      <c r="D22" s="72" t="s">
        <v>8</v>
      </c>
      <c r="E22" s="79">
        <v>0</v>
      </c>
      <c r="F22" s="79">
        <v>0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</row>
    <row r="23" spans="1:15" ht="23.25" customHeight="1" x14ac:dyDescent="0.2">
      <c r="A23" s="432"/>
      <c r="B23" s="78">
        <v>20</v>
      </c>
      <c r="C23" s="82" t="s">
        <v>183</v>
      </c>
      <c r="D23" s="72" t="s">
        <v>8</v>
      </c>
      <c r="E23" s="79">
        <v>0</v>
      </c>
      <c r="F23" s="79">
        <v>0</v>
      </c>
      <c r="G23" s="79">
        <v>0</v>
      </c>
      <c r="H23" s="79">
        <v>0</v>
      </c>
      <c r="I23" s="79">
        <v>0</v>
      </c>
      <c r="J23" s="79">
        <v>0</v>
      </c>
      <c r="K23" s="79">
        <v>0</v>
      </c>
    </row>
    <row r="24" spans="1:15" ht="38.25" x14ac:dyDescent="0.2">
      <c r="A24" s="432"/>
      <c r="B24" s="78">
        <v>21</v>
      </c>
      <c r="C24" s="82" t="s">
        <v>184</v>
      </c>
      <c r="D24" s="72" t="s">
        <v>8</v>
      </c>
      <c r="E24" s="79">
        <v>0</v>
      </c>
      <c r="F24" s="79">
        <v>0</v>
      </c>
      <c r="G24" s="79">
        <v>0</v>
      </c>
      <c r="H24" s="79">
        <v>0</v>
      </c>
      <c r="I24" s="79">
        <v>0</v>
      </c>
      <c r="J24" s="79">
        <v>0</v>
      </c>
      <c r="K24" s="79">
        <v>0</v>
      </c>
    </row>
    <row r="25" spans="1:15" ht="25.5" x14ac:dyDescent="0.2">
      <c r="A25" s="432"/>
      <c r="B25" s="78">
        <v>22</v>
      </c>
      <c r="C25" s="82" t="s">
        <v>185</v>
      </c>
      <c r="D25" s="72" t="s">
        <v>8</v>
      </c>
      <c r="E25" s="79">
        <v>0</v>
      </c>
      <c r="F25" s="79">
        <v>0</v>
      </c>
      <c r="G25" s="79">
        <v>0</v>
      </c>
      <c r="H25" s="79">
        <v>0</v>
      </c>
      <c r="I25" s="79">
        <v>0</v>
      </c>
      <c r="J25" s="79">
        <v>0</v>
      </c>
      <c r="K25" s="79">
        <v>0</v>
      </c>
    </row>
    <row r="26" spans="1:15" ht="25.5" x14ac:dyDescent="0.2">
      <c r="A26" s="432"/>
      <c r="B26" s="78">
        <v>23</v>
      </c>
      <c r="C26" s="82" t="s">
        <v>186</v>
      </c>
      <c r="D26" s="72" t="s">
        <v>8</v>
      </c>
      <c r="E26" s="79">
        <v>0</v>
      </c>
      <c r="F26" s="79">
        <v>0</v>
      </c>
      <c r="G26" s="79">
        <v>0</v>
      </c>
      <c r="H26" s="79">
        <v>0</v>
      </c>
      <c r="I26" s="79">
        <v>0</v>
      </c>
      <c r="J26" s="79">
        <v>0</v>
      </c>
      <c r="K26" s="79">
        <v>0</v>
      </c>
    </row>
    <row r="27" spans="1:15" x14ac:dyDescent="0.2">
      <c r="A27" s="432"/>
      <c r="B27" s="78">
        <v>24</v>
      </c>
      <c r="C27" s="82" t="s">
        <v>187</v>
      </c>
      <c r="D27" s="72" t="s">
        <v>8</v>
      </c>
      <c r="E27" s="79">
        <v>0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</row>
    <row r="28" spans="1:15" ht="25.5" x14ac:dyDescent="0.2">
      <c r="A28" s="432"/>
      <c r="B28" s="78">
        <v>25</v>
      </c>
      <c r="C28" s="82" t="s">
        <v>188</v>
      </c>
      <c r="D28" s="72" t="s">
        <v>8</v>
      </c>
      <c r="E28" s="79">
        <v>0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</row>
    <row r="29" spans="1:15" ht="25.5" x14ac:dyDescent="0.2">
      <c r="A29" s="432"/>
      <c r="B29" s="78">
        <v>26</v>
      </c>
      <c r="C29" s="82" t="s">
        <v>189</v>
      </c>
      <c r="D29" s="72" t="s">
        <v>8</v>
      </c>
      <c r="E29" s="79"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</row>
    <row r="30" spans="1:15" ht="23.25" customHeight="1" x14ac:dyDescent="0.2">
      <c r="A30" s="432"/>
      <c r="B30" s="78">
        <v>27</v>
      </c>
      <c r="C30" s="82" t="s">
        <v>190</v>
      </c>
      <c r="D30" s="72" t="s">
        <v>8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</row>
    <row r="31" spans="1:15" ht="25.5" x14ac:dyDescent="0.2">
      <c r="A31" s="432"/>
      <c r="B31" s="78">
        <v>28</v>
      </c>
      <c r="C31" s="82" t="s">
        <v>191</v>
      </c>
      <c r="D31" s="72" t="s">
        <v>8</v>
      </c>
      <c r="E31" s="79">
        <v>114.6</v>
      </c>
      <c r="F31" s="294">
        <f>'форма для предприятий '!F149+'форма для предприятий '!F277+'форма для предприятий '!F150</f>
        <v>144.953</v>
      </c>
      <c r="G31" s="294">
        <f>'форма для предприятий '!G149+'форма для предприятий '!G277+'форма для предприятий '!G150</f>
        <v>72.396000000000001</v>
      </c>
      <c r="H31" s="294">
        <f>'форма для предприятий '!H149+'форма для предприятий '!H277+'форма для предприятий '!H150</f>
        <v>151.48999999999998</v>
      </c>
      <c r="I31" s="294">
        <f>'форма для предприятий '!I149+'форма для предприятий '!I277+'форма для предприятий '!I150</f>
        <v>158.89288014856035</v>
      </c>
      <c r="J31" s="294">
        <f>'форма для предприятий '!J149+'форма для предприятий '!J277+'форма для предприятий '!J150</f>
        <v>170.54661920685135</v>
      </c>
      <c r="K31" s="294">
        <f>'форма для предприятий '!K149+'форма для предприятий '!K277+'форма для предприятий '!K150</f>
        <v>179.15507523890048</v>
      </c>
    </row>
    <row r="32" spans="1:15" ht="25.5" x14ac:dyDescent="0.2">
      <c r="A32" s="432"/>
      <c r="B32" s="78">
        <v>29</v>
      </c>
      <c r="C32" s="82" t="s">
        <v>192</v>
      </c>
      <c r="D32" s="72" t="s">
        <v>8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</row>
    <row r="33" spans="1:13" ht="25.5" x14ac:dyDescent="0.2">
      <c r="A33" s="432"/>
      <c r="B33" s="78">
        <v>30</v>
      </c>
      <c r="C33" s="82" t="s">
        <v>193</v>
      </c>
      <c r="D33" s="72" t="s">
        <v>8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</row>
    <row r="34" spans="1:13" x14ac:dyDescent="0.2">
      <c r="A34" s="432"/>
      <c r="B34" s="78">
        <v>31</v>
      </c>
      <c r="C34" s="82" t="s">
        <v>194</v>
      </c>
      <c r="D34" s="72" t="s">
        <v>8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</row>
    <row r="35" spans="1:13" x14ac:dyDescent="0.2">
      <c r="A35" s="432"/>
      <c r="B35" s="78">
        <v>32</v>
      </c>
      <c r="C35" s="82" t="s">
        <v>195</v>
      </c>
      <c r="D35" s="72" t="s">
        <v>8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</row>
    <row r="36" spans="1:13" x14ac:dyDescent="0.2">
      <c r="A36" s="432"/>
      <c r="B36" s="78">
        <v>33</v>
      </c>
      <c r="C36" s="82" t="s">
        <v>196</v>
      </c>
      <c r="D36" s="72" t="s">
        <v>8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</row>
    <row r="37" spans="1:13" ht="38.25" x14ac:dyDescent="0.2">
      <c r="A37" s="120" t="s">
        <v>201</v>
      </c>
      <c r="B37" s="78" t="s">
        <v>114</v>
      </c>
      <c r="C37" s="121" t="s">
        <v>197</v>
      </c>
      <c r="D37" s="72" t="s">
        <v>8</v>
      </c>
      <c r="E37" s="80">
        <v>302</v>
      </c>
      <c r="F37" s="320">
        <v>312.72859999999997</v>
      </c>
      <c r="G37" s="320">
        <v>147.0308</v>
      </c>
      <c r="H37" s="320">
        <v>315</v>
      </c>
      <c r="I37" s="320">
        <v>317</v>
      </c>
      <c r="J37" s="320">
        <v>320</v>
      </c>
      <c r="K37" s="320">
        <v>327</v>
      </c>
    </row>
    <row r="38" spans="1:13" ht="38.25" x14ac:dyDescent="0.2">
      <c r="A38" s="120" t="s">
        <v>202</v>
      </c>
      <c r="B38" s="78" t="s">
        <v>117</v>
      </c>
      <c r="C38" s="121" t="s">
        <v>198</v>
      </c>
      <c r="D38" s="72" t="s">
        <v>8</v>
      </c>
      <c r="E38" s="80">
        <v>12.58</v>
      </c>
      <c r="F38" s="300">
        <f>'форма для предприятий '!F85+'форма для предприятий '!F86</f>
        <v>12.9604</v>
      </c>
      <c r="G38" s="80">
        <f>'форма для предприятий '!G85+'форма для предприятий '!G86</f>
        <v>6.03</v>
      </c>
      <c r="H38" s="80">
        <f>'форма для предприятий '!H85+'форма для предприятий '!H86</f>
        <v>13.41</v>
      </c>
      <c r="I38" s="300">
        <f>'форма для предприятий '!I85+'форма для предприятий '!I86</f>
        <v>14.714523305996153</v>
      </c>
      <c r="J38" s="300">
        <f>'форма для предприятий '!J85+'форма для предприятий '!J86</f>
        <v>16.297678430268657</v>
      </c>
      <c r="K38" s="300">
        <f>'форма для предприятий '!K85+'форма для предприятий '!K86</f>
        <v>18.05541245546712</v>
      </c>
    </row>
    <row r="39" spans="1:13" ht="27" customHeight="1" x14ac:dyDescent="0.2">
      <c r="A39" s="120" t="s">
        <v>27</v>
      </c>
      <c r="B39" s="433" t="s">
        <v>229</v>
      </c>
      <c r="C39" s="433"/>
      <c r="D39" s="83" t="s">
        <v>121</v>
      </c>
      <c r="E39" s="293">
        <v>118.98</v>
      </c>
      <c r="F39" s="293">
        <f>'расчет темпов - сводная'!E37</f>
        <v>120.05036681737357</v>
      </c>
      <c r="G39" s="293">
        <f>'расчет темпов - сводная'!K37</f>
        <v>103.22715374111122</v>
      </c>
      <c r="H39" s="293">
        <f>'расчет темпов - сводная'!F37</f>
        <v>101.72474460822538</v>
      </c>
      <c r="I39" s="293">
        <f>'расчет темпов - сводная'!G37</f>
        <v>101.63583925931061</v>
      </c>
      <c r="J39" s="293">
        <f>'расчет темпов - сводная'!H37</f>
        <v>101.0370165189149</v>
      </c>
      <c r="K39" s="293">
        <f>'расчет темпов - сводная'!I37</f>
        <v>101.12185418549295</v>
      </c>
      <c r="L39" s="1"/>
    </row>
    <row r="40" spans="1:13" ht="41.25" customHeight="1" x14ac:dyDescent="0.2">
      <c r="A40" s="120" t="s">
        <v>29</v>
      </c>
      <c r="B40" s="433" t="s">
        <v>230</v>
      </c>
      <c r="C40" s="433"/>
      <c r="D40" s="83" t="s">
        <v>121</v>
      </c>
      <c r="E40" s="84">
        <v>106.5</v>
      </c>
      <c r="F40" s="84">
        <f>Дефляторы!B9</f>
        <v>124.9</v>
      </c>
      <c r="G40" s="84"/>
      <c r="H40" s="84">
        <f>Дефляторы!C9</f>
        <v>117.4</v>
      </c>
      <c r="I40" s="84">
        <f>Дефляторы!D9</f>
        <v>103.7</v>
      </c>
      <c r="J40" s="84">
        <f>Дефляторы!E9</f>
        <v>102.4</v>
      </c>
      <c r="K40" s="84">
        <f>Дефляторы!F9</f>
        <v>103.7</v>
      </c>
      <c r="M40" s="1"/>
    </row>
    <row r="41" spans="1:13" x14ac:dyDescent="0.2">
      <c r="A41" s="71" t="s">
        <v>31</v>
      </c>
      <c r="B41" s="433" t="s">
        <v>122</v>
      </c>
      <c r="C41" s="433"/>
      <c r="D41" s="72" t="s">
        <v>9</v>
      </c>
      <c r="E41" s="75">
        <v>980</v>
      </c>
      <c r="F41" s="75">
        <f>'форма для предприятий '!F31+'форма для предприятий '!F96+'форма для предприятий '!F157+'форма для предприятий '!F224+'форма для предприятий '!F283</f>
        <v>990</v>
      </c>
      <c r="G41" s="75">
        <f>'форма для предприятий '!G31+'форма для предприятий '!G96+'форма для предприятий '!G157+'форма для предприятий '!G224+'форма для предприятий '!G283</f>
        <v>948</v>
      </c>
      <c r="H41" s="75">
        <f>'форма для предприятий '!H31+'форма для предприятий '!H96+'форма для предприятий '!H157+'форма для предприятий '!H224+'форма для предприятий '!H283</f>
        <v>993</v>
      </c>
      <c r="I41" s="75">
        <f>'форма для предприятий '!I31+'форма для предприятий '!I96+'форма для предприятий '!I157+'форма для предприятий '!I224+'форма для предприятий '!I283</f>
        <v>993</v>
      </c>
      <c r="J41" s="75">
        <f>'форма для предприятий '!J31+'форма для предприятий '!J96+'форма для предприятий '!J157+'форма для предприятий '!J224+'форма для предприятий '!J283</f>
        <v>993</v>
      </c>
      <c r="K41" s="75">
        <f>'форма для предприятий '!K31+'форма для предприятий '!K96+'форма для предприятий '!K157+'форма для предприятий '!K224+'форма для предприятий '!K283</f>
        <v>993</v>
      </c>
    </row>
    <row r="42" spans="1:13" x14ac:dyDescent="0.2">
      <c r="A42" s="71" t="s">
        <v>32</v>
      </c>
      <c r="B42" s="433" t="s">
        <v>10</v>
      </c>
      <c r="C42" s="433"/>
      <c r="D42" s="72" t="s">
        <v>11</v>
      </c>
      <c r="E42" s="308">
        <v>120127.5</v>
      </c>
      <c r="F42" s="75">
        <f>F46/F41/12*1000000</f>
        <v>29494.949494949495</v>
      </c>
      <c r="G42" s="75">
        <f>G46/6/G41*1000000</f>
        <v>29228.199718706044</v>
      </c>
      <c r="H42" s="307">
        <f>H46/12/H41*1000000</f>
        <v>30756.96542463914</v>
      </c>
      <c r="I42" s="307">
        <f t="shared" ref="I42:K42" si="2">I46/12/I41*1000000</f>
        <v>33169.796911715341</v>
      </c>
      <c r="J42" s="307">
        <f t="shared" si="2"/>
        <v>35826.320953340044</v>
      </c>
      <c r="K42" s="307">
        <f t="shared" si="2"/>
        <v>38696.494724337026</v>
      </c>
    </row>
    <row r="43" spans="1:13" ht="25.5" customHeight="1" x14ac:dyDescent="0.2">
      <c r="A43" s="432" t="s">
        <v>33</v>
      </c>
      <c r="B43" s="433" t="s">
        <v>123</v>
      </c>
      <c r="C43" s="433"/>
      <c r="D43" s="72" t="s">
        <v>8</v>
      </c>
      <c r="E43" s="75">
        <v>5886.66</v>
      </c>
      <c r="F43" s="293">
        <f>'форма для предприятий '!F33+'форма для предприятий '!F98+'форма для предприятий '!F159+'форма для предприятий '!F226+'форма для предприятий '!F285</f>
        <v>9864.8660000000018</v>
      </c>
      <c r="G43" s="293">
        <f>'форма для предприятий '!G33+'форма для предприятий '!G98+'форма для предприятий '!G159+'форма для предприятий '!G226+'форма для предприятий '!G285</f>
        <v>4599.83</v>
      </c>
      <c r="H43" s="293">
        <f>'форма для предприятий '!H33+'форма для предприятий '!H98+'форма для предприятий '!H159+'форма для предприятий '!H226+'форма для предприятий '!H285</f>
        <v>9731.4560000000001</v>
      </c>
      <c r="I43" s="293">
        <f>'форма для предприятий '!I33+'форма для предприятий '!I98+'форма для предприятий '!I159+'форма для предприятий '!I226+'форма для предприятий '!I285</f>
        <v>10947.507299999999</v>
      </c>
      <c r="J43" s="293">
        <f>'форма для предприятий '!J33+'форма для предприятий '!J98+'форма для предприятий '!J159+'форма для предприятий '!J226+'форма для предприятий '!J285</f>
        <v>11167.552440480002</v>
      </c>
      <c r="K43" s="293">
        <f>'форма для предприятий '!K33+'форма для предприятий '!K98+'форма для предприятий '!K159+'форма для предприятий '!K226+'форма для предприятий '!K285</f>
        <v>11324.763431135201</v>
      </c>
    </row>
    <row r="44" spans="1:13" x14ac:dyDescent="0.2">
      <c r="A44" s="432"/>
      <c r="B44" s="433" t="s">
        <v>36</v>
      </c>
      <c r="C44" s="433"/>
      <c r="D44" s="72"/>
      <c r="E44" s="75"/>
      <c r="F44" s="293"/>
      <c r="G44" s="75"/>
      <c r="H44" s="75"/>
      <c r="I44" s="75"/>
      <c r="J44" s="76"/>
      <c r="K44" s="77"/>
    </row>
    <row r="45" spans="1:13" x14ac:dyDescent="0.2">
      <c r="A45" s="71" t="s">
        <v>124</v>
      </c>
      <c r="B45" s="433" t="s">
        <v>37</v>
      </c>
      <c r="C45" s="433"/>
      <c r="D45" s="72" t="s">
        <v>8</v>
      </c>
      <c r="E45" s="75">
        <v>5257.59</v>
      </c>
      <c r="F45" s="293">
        <f>'форма для предприятий '!F35+'форма для предприятий '!F100+'форма для предприятий '!F161+'форма для предприятий '!F228+'форма для предприятий '!F287</f>
        <v>9297.7800000000007</v>
      </c>
      <c r="G45" s="293">
        <f>'форма для предприятий '!G35+'форма для предприятий '!G100+'форма для предприятий '!G161+'форма для предприятий '!G228+'форма для предприятий '!G287</f>
        <v>4339.17</v>
      </c>
      <c r="H45" s="293">
        <f>'форма для предприятий '!H35+'форма для предприятий '!H100+'форма для предприятий '!H161+'форма для предприятий '!H228+'форма для предприятий '!H287</f>
        <v>9140.5400000000009</v>
      </c>
      <c r="I45" s="293">
        <f>'форма для предприятий '!I35+'форма для предприятий '!I100+'форма для предприятий '!I161+'форма для предприятий '!I228+'форма для предприятий '!I287</f>
        <v>10394.81</v>
      </c>
      <c r="J45" s="293">
        <f>'форма для предприятий '!J35+'форма для предприятий '!J100+'форма для предприятий '!J161+'форма для предприятий '!J228+'форма для предприятий '!J287</f>
        <v>10508.8</v>
      </c>
      <c r="K45" s="293">
        <f>'форма для предприятий '!K35+'форма для предприятий '!K100+'форма для предприятий '!K161+'форма для предприятий '!K228+'форма для предприятий '!K287</f>
        <v>10628.91</v>
      </c>
    </row>
    <row r="46" spans="1:13" x14ac:dyDescent="0.2">
      <c r="A46" s="71" t="s">
        <v>125</v>
      </c>
      <c r="B46" s="433" t="s">
        <v>126</v>
      </c>
      <c r="C46" s="433"/>
      <c r="D46" s="72" t="s">
        <v>8</v>
      </c>
      <c r="E46" s="75">
        <v>332.59</v>
      </c>
      <c r="F46" s="293">
        <f>'форма для предприятий '!F36+'форма для предприятий '!F101+'форма для предприятий '!F162+'форма для предприятий '!F229+'форма для предприятий '!F288</f>
        <v>350.4</v>
      </c>
      <c r="G46" s="293">
        <f>'форма для предприятий '!G36+'форма для предприятий '!G101+'форма для предприятий '!G162+'форма для предприятий '!G229+'форма для предприятий '!G288</f>
        <v>166.24999999999997</v>
      </c>
      <c r="H46" s="293">
        <f>'форма для предприятий '!H36+'форма для предприятий '!H101+'форма для предприятий '!H162+'форма для предприятий '!H229+'форма для предприятий '!H288</f>
        <v>366.5</v>
      </c>
      <c r="I46" s="293">
        <f>'форма для предприятий '!I36+'форма для предприятий '!I101+'форма для предприятий '!I162+'форма для предприятий '!I229+'форма для предприятий '!I288</f>
        <v>395.25130000000001</v>
      </c>
      <c r="J46" s="293">
        <f>'форма для предприятий '!J36+'форма для предприятий '!J101+'форма для предприятий '!J162+'форма для предприятий '!J229+'форма для предприятий '!J288</f>
        <v>426.90644048000001</v>
      </c>
      <c r="K46" s="293">
        <f>'форма для предприятий '!K36+'форма для предприятий '!K101+'форма для предприятий '!K162+'форма для предприятий '!K229+'форма для предприятий '!K288</f>
        <v>461.10743113520004</v>
      </c>
    </row>
    <row r="47" spans="1:13" ht="25.5" customHeight="1" x14ac:dyDescent="0.2">
      <c r="A47" s="71" t="s">
        <v>127</v>
      </c>
      <c r="B47" s="433" t="s">
        <v>151</v>
      </c>
      <c r="C47" s="433"/>
      <c r="D47" s="72" t="s">
        <v>8</v>
      </c>
      <c r="E47" s="75">
        <v>103.55</v>
      </c>
      <c r="F47" s="293">
        <f>'форма для предприятий '!F37+'форма для предприятий '!F102+'форма для предприятий '!F163+'форма для предприятий '!F230+'форма для предприятий '!F289</f>
        <v>113.64499999999998</v>
      </c>
      <c r="G47" s="293">
        <f>'форма для предприятий '!G37+'форма для предприятий '!G102+'форма для предприятий '!G163+'форма для предприятий '!G230+'форма для предприятий '!G289</f>
        <v>51.05</v>
      </c>
      <c r="H47" s="293">
        <f>'форма для предприятий '!H37+'форма для предприятий '!H102+'форма для предприятий '!H163+'форма для предприятий '!H230+'форма для предприятий '!H289</f>
        <v>117.7</v>
      </c>
      <c r="I47" s="293">
        <f>'форма для предприятий '!I37+'форма для предприятий '!I102+'форма для предприятий '!I163+'форма для предприятий '!I230+'форма для предприятий '!I289</f>
        <v>51.28</v>
      </c>
      <c r="J47" s="293">
        <f>'форма для предприятий '!J37+'форма для предприятий '!J102+'форма для предприятий '!J163+'форма для предприятий '!J230+'форма для предприятий '!J289</f>
        <v>122.26</v>
      </c>
      <c r="K47" s="293">
        <f>'форма для предприятий '!K37+'форма для предприятий '!K102+'форма для предприятий '!K163+'форма для предприятий '!K230+'форма для предприятий '!K289</f>
        <v>124.64999999999999</v>
      </c>
    </row>
    <row r="48" spans="1:13" ht="25.5" customHeight="1" x14ac:dyDescent="0.2">
      <c r="A48" s="71" t="s">
        <v>128</v>
      </c>
      <c r="B48" s="433" t="s">
        <v>58</v>
      </c>
      <c r="C48" s="433"/>
      <c r="D48" s="72" t="s">
        <v>8</v>
      </c>
      <c r="E48" s="75">
        <v>36.829000000000001</v>
      </c>
      <c r="F48" s="293">
        <f>'форма для предприятий '!F38+'форма для предприятий '!F103+'форма для предприятий '!F164+'форма для предприятий '!F231+'форма для предприятий '!F290</f>
        <v>49.69</v>
      </c>
      <c r="G48" s="293">
        <f>'форма для предприятий '!G38+'форма для предприятий '!G103+'форма для предприятий '!G164+'форма для предприятий '!G231+'форма для предприятий '!G290</f>
        <v>23.240000000000002</v>
      </c>
      <c r="H48" s="293">
        <f>'форма для предприятий '!H38+'форма для предприятий '!H103+'форма для предприятий '!H164+'форма для предприятий '!H231+'форма для предприятий '!H290</f>
        <v>49.88</v>
      </c>
      <c r="I48" s="293">
        <f>'форма для предприятий '!I38+'форма для предприятий '!I103+'форма для предприятий '!I164+'форма для предприятий '!I231+'форма для предприятий '!I290</f>
        <v>46.839999999999996</v>
      </c>
      <c r="J48" s="293">
        <f>'форма для предприятий '!J38+'форма для предприятий '!J103+'форма для предприятий '!J164+'форма для предприятий '!J231+'форма для предприятий '!J290</f>
        <v>50.31</v>
      </c>
      <c r="K48" s="293">
        <f>'форма для предприятий '!K38+'форма для предприятий '!K103+'форма для предприятий '!K164+'форма для предприятий '!K231+'форма для предприятий '!K290</f>
        <v>50.53</v>
      </c>
    </row>
    <row r="49" spans="1:11" ht="25.5" customHeight="1" x14ac:dyDescent="0.2">
      <c r="A49" s="71" t="s">
        <v>129</v>
      </c>
      <c r="B49" s="445" t="s">
        <v>152</v>
      </c>
      <c r="C49" s="446"/>
      <c r="D49" s="72"/>
      <c r="E49" s="75">
        <v>43.235999999999997</v>
      </c>
      <c r="F49" s="293">
        <f>'форма для предприятий '!F39+'форма для предприятий '!F104+'форма для предприятий '!F165+'форма для предприятий '!F232+'форма для предприятий '!F291</f>
        <v>27.236000000000001</v>
      </c>
      <c r="G49" s="293">
        <f>'форма для предприятий '!G39+'форма для предприятий '!G104+'форма для предприятий '!G165+'форма для предприятий '!G232+'форма для предприятий '!G291</f>
        <v>12.12</v>
      </c>
      <c r="H49" s="293">
        <f>'форма для предприятий '!H39+'форма для предприятий '!H104+'форма для предприятий '!H165+'форма для предприятий '!H232+'форма для предприятий '!H291</f>
        <v>27.236000000000001</v>
      </c>
      <c r="I49" s="293">
        <f>'форма для предприятий '!I39+'форма для предприятий '!I104+'форма для предприятий '!I165+'форма для предприятий '!I232+'форма для предприятий '!I291</f>
        <v>25.236000000000001</v>
      </c>
      <c r="J49" s="293">
        <f>'форма для предприятий '!J39+'форма для предприятий '!J104+'форма для предприятий '!J165+'форма для предприятий '!J232+'форма для предприятий '!J291</f>
        <v>27.236000000000001</v>
      </c>
      <c r="K49" s="293">
        <f>'форма для предприятий '!K39+'форма для предприятий '!K104+'форма для предприятий '!K165+'форма для предприятий '!K232+'форма для предприятий '!K291</f>
        <v>27.236000000000001</v>
      </c>
    </row>
    <row r="50" spans="1:11" x14ac:dyDescent="0.2">
      <c r="A50" s="71" t="s">
        <v>130</v>
      </c>
      <c r="B50" s="433" t="s">
        <v>131</v>
      </c>
      <c r="C50" s="433"/>
      <c r="D50" s="72"/>
      <c r="E50" s="75">
        <v>112</v>
      </c>
      <c r="F50" s="293">
        <f>'форма для предприятий '!F40+'форма для предприятий '!F105+'форма для предприятий '!F166+'форма для предприятий '!F233+'форма для предприятий '!F292</f>
        <v>25.915000000000003</v>
      </c>
      <c r="G50" s="293">
        <f>'форма для предприятий '!G40+'форма для предприятий '!G105+'форма для предприятий '!G166+'форма для предприятий '!G233+'форма для предприятий '!G292</f>
        <v>8</v>
      </c>
      <c r="H50" s="293">
        <f>'форма для предприятий '!H40+'форма для предприятий '!H105+'форма для предприятий '!H166+'форма для предприятий '!H233+'форма для предприятий '!H292</f>
        <v>29.6</v>
      </c>
      <c r="I50" s="293">
        <f>'форма для предприятий '!I40+'форма для предприятий '!I105+'форма для предприятий '!I166+'форма для предприятий '!I233+'форма для предприятий '!I292</f>
        <v>34.089999999999996</v>
      </c>
      <c r="J50" s="293">
        <f>'форма для предприятий '!J40+'форма для предприятий '!J105+'форма для предприятий '!J166+'форма для предприятий '!J233+'форма для предприятий '!J292</f>
        <v>32.04</v>
      </c>
      <c r="K50" s="293">
        <f>'форма для предприятий '!K40+'форма для предприятий '!K105+'форма для предприятий '!K166+'форма для предприятий '!K233+'форма для предприятий '!K292</f>
        <v>32.33</v>
      </c>
    </row>
    <row r="51" spans="1:11" ht="25.5" customHeight="1" x14ac:dyDescent="0.2">
      <c r="A51" s="71" t="s">
        <v>34</v>
      </c>
      <c r="B51" s="454" t="s">
        <v>132</v>
      </c>
      <c r="C51" s="454"/>
      <c r="D51" s="72" t="s">
        <v>12</v>
      </c>
      <c r="E51" s="75">
        <v>33353.9</v>
      </c>
      <c r="F51" s="293">
        <f>'форма для предприятий '!F42+'форма для предприятий '!F107+'форма для предприятий '!F168+'форма для предприятий '!F235+'форма для предприятий '!F294</f>
        <v>33365.85</v>
      </c>
      <c r="G51" s="293">
        <f>'форма для предприятий '!G42+'форма для предприятий '!G107+'форма для предприятий '!G168+'форма для предприятий '!G235+'форма для предприятий '!G294</f>
        <v>33405.259999999995</v>
      </c>
      <c r="H51" s="293">
        <f>'форма для предприятий '!H42+'форма для предприятий '!H107+'форма для предприятий '!H168+'форма для предприятий '!H235+'форма для предприятий '!H294</f>
        <v>33405.259999999995</v>
      </c>
      <c r="I51" s="293">
        <f>'форма для предприятий '!I42+'форма для предприятий '!I107+'форма для предприятий '!I168+'форма для предприятий '!I235+'форма для предприятий '!I294</f>
        <v>33411.65</v>
      </c>
      <c r="J51" s="293">
        <f>'форма для предприятий '!J42+'форма для предприятий '!J107+'форма для предприятий '!J168+'форма для предприятий '!J235+'форма для предприятий '!J294</f>
        <v>33418.93</v>
      </c>
      <c r="K51" s="293">
        <f>'форма для предприятий '!K42+'форма для предприятий '!K107+'форма для предприятий '!K168+'форма для предприятий '!K235+'форма для предприятий '!K294</f>
        <v>33423.51</v>
      </c>
    </row>
    <row r="52" spans="1:11" ht="25.5" customHeight="1" x14ac:dyDescent="0.2">
      <c r="A52" s="71" t="s">
        <v>35</v>
      </c>
      <c r="B52" s="454" t="s">
        <v>133</v>
      </c>
      <c r="C52" s="454"/>
      <c r="D52" s="72" t="s">
        <v>12</v>
      </c>
      <c r="E52" s="75">
        <v>26342</v>
      </c>
      <c r="F52" s="293">
        <f>'форма для предприятий '!F43+'форма для предприятий '!F108+'форма для предприятий '!F169+'форма для предприятий '!F236+'форма для предприятий '!F295</f>
        <v>26329.42</v>
      </c>
      <c r="G52" s="293">
        <f>'форма для предприятий '!G43+'форма для предприятий '!G108+'форма для предприятий '!G169+'форма для предприятий '!G236+'форма для предприятий '!G295</f>
        <v>26361.219999999998</v>
      </c>
      <c r="H52" s="293">
        <f>'форма для предприятий '!H43+'форма для предприятий '!H108+'форма для предприятий '!H169+'форма для предприятий '!H236+'форма для предприятий '!H295</f>
        <v>26361.62</v>
      </c>
      <c r="I52" s="293">
        <f>'форма для предприятий '!I43+'форма для предприятий '!I108+'форма для предприятий '!I169+'форма для предприятий '!I236+'форма для предприятий '!I295</f>
        <v>26365.58</v>
      </c>
      <c r="J52" s="293">
        <f>'форма для предприятий '!J43+'форма для предприятий '!J108+'форма для предприятий '!J169+'форма для предприятий '!J236+'форма для предприятий '!J295</f>
        <v>26369.97</v>
      </c>
      <c r="K52" s="293">
        <f>'форма для предприятий '!K43+'форма для предприятий '!K108+'форма для предприятий '!K169+'форма для предприятий '!K236+'форма для предприятий '!K295</f>
        <v>26374.2</v>
      </c>
    </row>
    <row r="53" spans="1:11" ht="28.5" customHeight="1" x14ac:dyDescent="0.2">
      <c r="A53" s="71" t="s">
        <v>38</v>
      </c>
      <c r="B53" s="454" t="s">
        <v>134</v>
      </c>
      <c r="C53" s="454"/>
      <c r="D53" s="72" t="s">
        <v>12</v>
      </c>
      <c r="E53" s="75">
        <v>98.8</v>
      </c>
      <c r="F53" s="293">
        <f>'форма для предприятий '!F44+'форма для предприятий '!F109+'форма для предприятий '!F170+'форма для предприятий '!F237+'форма для предприятий '!F296</f>
        <v>2477.1999999999998</v>
      </c>
      <c r="G53" s="293">
        <f>'форма для предприятий '!G44+'форма для предприятий '!G109+'форма для предприятий '!G170+'форма для предприятий '!G237+'форма для предприятий '!G296</f>
        <v>2402</v>
      </c>
      <c r="H53" s="293">
        <f>'форма для предприятий '!H44+'форма для предприятий '!H109+'форма для предприятий '!H170+'форма для предприятий '!H237+'форма для предприятий '!H296</f>
        <v>2423.7999999999997</v>
      </c>
      <c r="I53" s="293">
        <f>'форма для предприятий '!I44+'форма для предприятий '!I109+'форма для предприятий '!I170+'форма для предприятий '!I237+'форма для предприятий '!I296</f>
        <v>2342.5</v>
      </c>
      <c r="J53" s="293">
        <f>'форма для предприятий '!J44+'форма для предприятий '!J109+'форма для предприятий '!J170+'форма для предприятий '!J237+'форма для предприятий '!J296</f>
        <v>2365.7999999999997</v>
      </c>
      <c r="K53" s="293">
        <f>'форма для предприятий '!K44+'форма для предприятий '!K109+'форма для предприятий '!K170+'форма для предприятий '!K237+'форма для предприятий '!K296</f>
        <v>2365.7999999999997</v>
      </c>
    </row>
    <row r="54" spans="1:11" ht="49.5" customHeight="1" x14ac:dyDescent="0.2">
      <c r="A54" s="432" t="s">
        <v>39</v>
      </c>
      <c r="B54" s="433" t="s">
        <v>135</v>
      </c>
      <c r="C54" s="433"/>
      <c r="D54" s="72" t="s">
        <v>136</v>
      </c>
      <c r="E54" s="75"/>
      <c r="F54" s="75"/>
      <c r="G54" s="75"/>
      <c r="H54" s="75"/>
      <c r="I54" s="75"/>
      <c r="J54" s="76"/>
      <c r="K54" s="77"/>
    </row>
    <row r="55" spans="1:11" ht="15.75" customHeight="1" x14ac:dyDescent="0.2">
      <c r="A55" s="432"/>
      <c r="B55" s="451" t="s">
        <v>342</v>
      </c>
      <c r="C55" s="451"/>
      <c r="D55" s="72" t="s">
        <v>338</v>
      </c>
      <c r="E55" s="309">
        <v>54270</v>
      </c>
      <c r="F55" s="309">
        <f>'форма для предприятий '!F47</f>
        <v>568000</v>
      </c>
      <c r="G55" s="309">
        <f>'форма для предприятий '!G47</f>
        <v>0</v>
      </c>
      <c r="H55" s="309">
        <f>'форма для предприятий '!H47</f>
        <v>568000</v>
      </c>
      <c r="I55" s="309">
        <f>'форма для предприятий '!I47</f>
        <v>588000</v>
      </c>
      <c r="J55" s="309">
        <f>'форма для предприятий '!J47</f>
        <v>58800</v>
      </c>
      <c r="K55" s="309">
        <f>'форма для предприятий '!K47</f>
        <v>588000</v>
      </c>
    </row>
    <row r="56" spans="1:11" x14ac:dyDescent="0.2">
      <c r="A56" s="432"/>
      <c r="B56" s="451" t="s">
        <v>316</v>
      </c>
      <c r="C56" s="451"/>
      <c r="D56" s="318" t="s">
        <v>338</v>
      </c>
      <c r="E56" s="87">
        <v>94200</v>
      </c>
      <c r="F56" s="87">
        <f>'форма для предприятий '!F240</f>
        <v>95600</v>
      </c>
      <c r="G56" s="87">
        <f>'форма для предприятий '!G240</f>
        <v>44668</v>
      </c>
      <c r="H56" s="87">
        <f>'форма для предприятий '!H240</f>
        <v>97100</v>
      </c>
      <c r="I56" s="87">
        <f>'форма для предприятий '!I240</f>
        <v>97500</v>
      </c>
      <c r="J56" s="87">
        <f>'форма для предприятий '!J240</f>
        <v>98200</v>
      </c>
      <c r="K56" s="87">
        <f>'форма для предприятий '!K240</f>
        <v>99100</v>
      </c>
    </row>
    <row r="57" spans="1:11" x14ac:dyDescent="0.2">
      <c r="A57" s="432"/>
      <c r="B57" s="455" t="s">
        <v>317</v>
      </c>
      <c r="C57" s="456"/>
      <c r="D57" s="318" t="s">
        <v>338</v>
      </c>
      <c r="E57" s="87">
        <f>'форма для предприятий '!E241</f>
        <v>60500</v>
      </c>
      <c r="F57" s="87">
        <f>'форма для предприятий '!F241</f>
        <v>65000</v>
      </c>
      <c r="G57" s="87">
        <f>'форма для предприятий '!G241</f>
        <v>41050</v>
      </c>
      <c r="H57" s="87">
        <f>'форма для предприятий '!H241</f>
        <v>70000</v>
      </c>
      <c r="I57" s="87">
        <f>'форма для предприятий '!I241</f>
        <v>72000</v>
      </c>
      <c r="J57" s="87">
        <f>'форма для предприятий '!J241</f>
        <v>74500</v>
      </c>
      <c r="K57" s="87">
        <f>'форма для предприятий '!K241</f>
        <v>77000</v>
      </c>
    </row>
    <row r="58" spans="1:11" ht="15" x14ac:dyDescent="0.2">
      <c r="A58" s="432"/>
      <c r="B58" s="447" t="s">
        <v>350</v>
      </c>
      <c r="C58" s="448"/>
      <c r="D58" s="269" t="s">
        <v>288</v>
      </c>
      <c r="E58" s="87">
        <v>60</v>
      </c>
      <c r="F58" s="87">
        <f>'форма для предприятий '!F173</f>
        <v>65</v>
      </c>
      <c r="G58" s="87">
        <f>'форма для предприятий '!G173</f>
        <v>25</v>
      </c>
      <c r="H58" s="87">
        <f>'форма для предприятий '!H173</f>
        <v>70</v>
      </c>
      <c r="I58" s="87">
        <f>'форма для предприятий '!I173</f>
        <v>72</v>
      </c>
      <c r="J58" s="87">
        <f>'форма для предприятий '!J173</f>
        <v>75</v>
      </c>
      <c r="K58" s="87">
        <f>'форма для предприятий '!K173</f>
        <v>75</v>
      </c>
    </row>
    <row r="59" spans="1:11" ht="15" x14ac:dyDescent="0.2">
      <c r="A59" s="432"/>
      <c r="B59" s="447" t="s">
        <v>351</v>
      </c>
      <c r="C59" s="448"/>
      <c r="D59" s="269" t="s">
        <v>288</v>
      </c>
      <c r="E59" s="88">
        <v>7</v>
      </c>
      <c r="F59" s="87">
        <f>'форма для предприятий '!F174</f>
        <v>7</v>
      </c>
      <c r="G59" s="87">
        <f>'форма для предприятий '!G174</f>
        <v>7</v>
      </c>
      <c r="H59" s="87">
        <f>'форма для предприятий '!H174</f>
        <v>7</v>
      </c>
      <c r="I59" s="87">
        <f>'форма для предприятий '!I174</f>
        <v>7</v>
      </c>
      <c r="J59" s="87">
        <f>'форма для предприятий '!J174</f>
        <v>7</v>
      </c>
      <c r="K59" s="87">
        <f>'форма для предприятий '!K174</f>
        <v>7</v>
      </c>
    </row>
    <row r="60" spans="1:11" ht="16.5" customHeight="1" x14ac:dyDescent="0.2">
      <c r="A60" s="432"/>
      <c r="B60" s="447" t="s">
        <v>352</v>
      </c>
      <c r="C60" s="448" t="s">
        <v>290</v>
      </c>
      <c r="D60" s="269" t="s">
        <v>288</v>
      </c>
      <c r="E60" s="89">
        <v>0</v>
      </c>
      <c r="F60" s="87">
        <f>'форма для предприятий '!F175</f>
        <v>0</v>
      </c>
      <c r="G60" s="87">
        <f>'форма для предприятий '!G175</f>
        <v>0</v>
      </c>
      <c r="H60" s="87">
        <f>'форма для предприятий '!H175</f>
        <v>0</v>
      </c>
      <c r="I60" s="87">
        <f>'форма для предприятий '!I175</f>
        <v>0</v>
      </c>
      <c r="J60" s="87">
        <f>'форма для предприятий '!J175</f>
        <v>0</v>
      </c>
      <c r="K60" s="87">
        <f>'форма для предприятий '!K175</f>
        <v>0</v>
      </c>
    </row>
    <row r="61" spans="1:11" ht="15" x14ac:dyDescent="0.2">
      <c r="A61" s="432"/>
      <c r="B61" s="447" t="s">
        <v>353</v>
      </c>
      <c r="C61" s="448"/>
      <c r="D61" s="269" t="s">
        <v>288</v>
      </c>
      <c r="E61" s="75">
        <v>0</v>
      </c>
      <c r="F61" s="87">
        <f>'форма для предприятий '!F176</f>
        <v>1</v>
      </c>
      <c r="G61" s="87">
        <f>'форма для предприятий '!G176</f>
        <v>0</v>
      </c>
      <c r="H61" s="87">
        <f>'форма для предприятий '!H176</f>
        <v>0</v>
      </c>
      <c r="I61" s="87">
        <f>'форма для предприятий '!I176</f>
        <v>0</v>
      </c>
      <c r="J61" s="87">
        <f>'форма для предприятий '!J176</f>
        <v>0</v>
      </c>
      <c r="K61" s="87">
        <f>'форма для предприятий '!K176</f>
        <v>0</v>
      </c>
    </row>
    <row r="62" spans="1:11" ht="15.75" customHeight="1" x14ac:dyDescent="0.2">
      <c r="A62" s="432"/>
      <c r="B62" s="447" t="s">
        <v>354</v>
      </c>
      <c r="C62" s="448"/>
      <c r="D62" s="269" t="s">
        <v>288</v>
      </c>
      <c r="E62" s="86">
        <v>0</v>
      </c>
      <c r="F62" s="87">
        <f>'форма для предприятий '!F177</f>
        <v>4</v>
      </c>
      <c r="G62" s="87">
        <f>'форма для предприятий '!G177</f>
        <v>2</v>
      </c>
      <c r="H62" s="87">
        <f>'форма для предприятий '!H177</f>
        <v>4</v>
      </c>
      <c r="I62" s="87">
        <f>'форма для предприятий '!I177</f>
        <v>4</v>
      </c>
      <c r="J62" s="87">
        <f>'форма для предприятий '!J177</f>
        <v>4</v>
      </c>
      <c r="K62" s="87">
        <f>'форма для предприятий '!K177</f>
        <v>6</v>
      </c>
    </row>
    <row r="63" spans="1:11" ht="15" x14ac:dyDescent="0.2">
      <c r="A63" s="432"/>
      <c r="B63" s="447" t="s">
        <v>355</v>
      </c>
      <c r="C63" s="448"/>
      <c r="D63" s="269" t="s">
        <v>288</v>
      </c>
      <c r="E63" s="87">
        <v>4</v>
      </c>
      <c r="F63" s="87">
        <f>'форма для предприятий '!F178</f>
        <v>5</v>
      </c>
      <c r="G63" s="87">
        <f>'форма для предприятий '!G178</f>
        <v>0</v>
      </c>
      <c r="H63" s="87">
        <f>'форма для предприятий '!H178</f>
        <v>6</v>
      </c>
      <c r="I63" s="87">
        <f>'форма для предприятий '!I178</f>
        <v>6</v>
      </c>
      <c r="J63" s="87">
        <f>'форма для предприятий '!J178</f>
        <v>6</v>
      </c>
      <c r="K63" s="87">
        <f>'форма для предприятий '!K178</f>
        <v>1</v>
      </c>
    </row>
    <row r="64" spans="1:11" ht="15" x14ac:dyDescent="0.2">
      <c r="A64" s="432"/>
      <c r="B64" s="449" t="s">
        <v>356</v>
      </c>
      <c r="C64" s="450"/>
      <c r="D64" s="269" t="s">
        <v>288</v>
      </c>
      <c r="E64" s="87">
        <v>50</v>
      </c>
      <c r="F64" s="87">
        <f>'форма для предприятий '!F179</f>
        <v>50</v>
      </c>
      <c r="G64" s="87">
        <f>'форма для предприятий '!G179</f>
        <v>24</v>
      </c>
      <c r="H64" s="87">
        <f>'форма для предприятий '!H179</f>
        <v>50</v>
      </c>
      <c r="I64" s="87">
        <f>'форма для предприятий '!I179</f>
        <v>50</v>
      </c>
      <c r="J64" s="87">
        <f>'форма для предприятий '!J179</f>
        <v>50</v>
      </c>
      <c r="K64" s="87">
        <f>'форма для предприятий '!K179</f>
        <v>51</v>
      </c>
    </row>
    <row r="65" spans="1:11" ht="15.75" customHeight="1" x14ac:dyDescent="0.2">
      <c r="A65" s="432"/>
      <c r="B65" s="447" t="s">
        <v>306</v>
      </c>
      <c r="C65" s="448"/>
      <c r="D65" s="269" t="s">
        <v>288</v>
      </c>
      <c r="E65" s="257">
        <v>0</v>
      </c>
      <c r="F65" s="87">
        <f>'форма для предприятий '!F180</f>
        <v>0</v>
      </c>
      <c r="G65" s="87">
        <f>'форма для предприятий '!G180</f>
        <v>0</v>
      </c>
      <c r="H65" s="87">
        <f>'форма для предприятий '!H180</f>
        <v>0</v>
      </c>
      <c r="I65" s="87">
        <f>'форма для предприятий '!I180</f>
        <v>0</v>
      </c>
      <c r="J65" s="87">
        <f>'форма для предприятий '!J180</f>
        <v>0</v>
      </c>
      <c r="K65" s="87">
        <f>'форма для предприятий '!K180</f>
        <v>0</v>
      </c>
    </row>
    <row r="66" spans="1:11" ht="15" x14ac:dyDescent="0.2">
      <c r="A66" s="432"/>
      <c r="B66" s="447" t="s">
        <v>307</v>
      </c>
      <c r="C66" s="448"/>
      <c r="D66" s="269" t="s">
        <v>288</v>
      </c>
      <c r="E66" s="87">
        <v>20</v>
      </c>
      <c r="F66" s="87">
        <f>'форма для предприятий '!F181</f>
        <v>20</v>
      </c>
      <c r="G66" s="87">
        <f>'форма для предприятий '!G181</f>
        <v>9</v>
      </c>
      <c r="H66" s="87">
        <f>'форма для предприятий '!H181</f>
        <v>20</v>
      </c>
      <c r="I66" s="87">
        <f>'форма для предприятий '!I181</f>
        <v>20</v>
      </c>
      <c r="J66" s="87">
        <f>'форма для предприятий '!J181</f>
        <v>22</v>
      </c>
      <c r="K66" s="87">
        <f>'форма для предприятий '!K181</f>
        <v>20</v>
      </c>
    </row>
    <row r="67" spans="1:11" ht="15" x14ac:dyDescent="0.2">
      <c r="A67" s="432"/>
      <c r="B67" s="447" t="s">
        <v>297</v>
      </c>
      <c r="C67" s="448"/>
      <c r="D67" s="269" t="s">
        <v>288</v>
      </c>
      <c r="E67" s="87">
        <v>30</v>
      </c>
      <c r="F67" s="87">
        <f>'форма для предприятий '!F182</f>
        <v>35</v>
      </c>
      <c r="G67" s="87">
        <f>'форма для предприятий '!G182</f>
        <v>18</v>
      </c>
      <c r="H67" s="87">
        <f>'форма для предприятий '!H182</f>
        <v>35</v>
      </c>
      <c r="I67" s="87">
        <f>'форма для предприятий '!I182</f>
        <v>35</v>
      </c>
      <c r="J67" s="87">
        <f>'форма для предприятий '!J182</f>
        <v>35</v>
      </c>
      <c r="K67" s="87">
        <f>'форма для предприятий '!K182</f>
        <v>35</v>
      </c>
    </row>
    <row r="68" spans="1:11" ht="15" x14ac:dyDescent="0.2">
      <c r="A68" s="432"/>
      <c r="B68" s="447" t="s">
        <v>298</v>
      </c>
      <c r="C68" s="448"/>
      <c r="D68" s="269" t="s">
        <v>288</v>
      </c>
      <c r="E68" s="88">
        <v>6</v>
      </c>
      <c r="F68" s="87">
        <f>'форма для предприятий '!F183</f>
        <v>13</v>
      </c>
      <c r="G68" s="87">
        <f>'форма для предприятий '!G183</f>
        <v>10</v>
      </c>
      <c r="H68" s="87">
        <f>'форма для предприятий '!H183</f>
        <v>13</v>
      </c>
      <c r="I68" s="87">
        <f>'форма для предприятий '!I183</f>
        <v>13</v>
      </c>
      <c r="J68" s="87">
        <f>'форма для предприятий '!J183</f>
        <v>13</v>
      </c>
      <c r="K68" s="87">
        <f>'форма для предприятий '!K183</f>
        <v>15</v>
      </c>
    </row>
    <row r="69" spans="1:11" ht="16.5" customHeight="1" x14ac:dyDescent="0.2">
      <c r="A69" s="432"/>
      <c r="B69" s="447" t="s">
        <v>299</v>
      </c>
      <c r="C69" s="448"/>
      <c r="D69" s="269" t="s">
        <v>288</v>
      </c>
      <c r="E69" s="89">
        <v>3</v>
      </c>
      <c r="F69" s="87">
        <f>'форма для предприятий '!F184</f>
        <v>3</v>
      </c>
      <c r="G69" s="87">
        <f>'форма для предприятий '!G184</f>
        <v>1</v>
      </c>
      <c r="H69" s="87">
        <f>'форма для предприятий '!H184</f>
        <v>3</v>
      </c>
      <c r="I69" s="87">
        <f>'форма для предприятий '!I184</f>
        <v>3</v>
      </c>
      <c r="J69" s="87">
        <f>'форма для предприятий '!J184</f>
        <v>5</v>
      </c>
      <c r="K69" s="87">
        <f>'форма для предприятий '!K184</f>
        <v>5</v>
      </c>
    </row>
    <row r="70" spans="1:11" ht="15" x14ac:dyDescent="0.2">
      <c r="A70" s="432"/>
      <c r="B70" s="447" t="s">
        <v>308</v>
      </c>
      <c r="C70" s="448"/>
      <c r="D70" s="269" t="s">
        <v>288</v>
      </c>
      <c r="E70" s="75">
        <v>0</v>
      </c>
      <c r="F70" s="87">
        <f>'форма для предприятий '!F185</f>
        <v>0</v>
      </c>
      <c r="G70" s="87">
        <f>'форма для предприятий '!G185</f>
        <v>0</v>
      </c>
      <c r="H70" s="87">
        <f>'форма для предприятий '!H185</f>
        <v>2</v>
      </c>
      <c r="I70" s="87">
        <f>'форма для предприятий '!I185</f>
        <v>2</v>
      </c>
      <c r="J70" s="87">
        <f>'форма для предприятий '!J185</f>
        <v>2</v>
      </c>
      <c r="K70" s="87">
        <f>'форма для предприятий '!K185</f>
        <v>2</v>
      </c>
    </row>
    <row r="71" spans="1:11" ht="15" x14ac:dyDescent="0.2">
      <c r="A71" s="432"/>
      <c r="B71" s="451" t="s">
        <v>343</v>
      </c>
      <c r="C71" s="451"/>
      <c r="D71" s="270" t="s">
        <v>288</v>
      </c>
      <c r="E71" s="87">
        <v>5000</v>
      </c>
      <c r="F71" s="87">
        <f>'форма для предприятий '!F299</f>
        <v>7230</v>
      </c>
      <c r="G71" s="87">
        <f>'форма для предприятий '!G299</f>
        <v>1500</v>
      </c>
      <c r="H71" s="87">
        <f>'форма для предприятий '!H299</f>
        <v>7310</v>
      </c>
      <c r="I71" s="87">
        <f>'форма для предприятий '!I299</f>
        <v>7400</v>
      </c>
      <c r="J71" s="87">
        <f>'форма для предприятий '!J299</f>
        <v>7490</v>
      </c>
      <c r="K71" s="87">
        <f>'форма для предприятий '!K299</f>
        <v>7600</v>
      </c>
    </row>
    <row r="72" spans="1:11" ht="16.5" customHeight="1" x14ac:dyDescent="0.2">
      <c r="A72" s="432"/>
      <c r="B72" s="451" t="s">
        <v>344</v>
      </c>
      <c r="C72" s="451"/>
      <c r="D72" s="270" t="s">
        <v>276</v>
      </c>
      <c r="E72" s="76">
        <v>18051</v>
      </c>
      <c r="F72" s="76">
        <f>'форма для предприятий '!F112</f>
        <v>19201</v>
      </c>
      <c r="G72" s="76">
        <f>'форма для предприятий '!G112</f>
        <v>10231</v>
      </c>
      <c r="H72" s="76">
        <f>'форма для предприятий '!H112</f>
        <v>19201</v>
      </c>
      <c r="I72" s="76">
        <f>'форма для предприятий '!I112</f>
        <v>19873</v>
      </c>
      <c r="J72" s="337">
        <f>'форма для предприятий '!J112</f>
        <v>20568.55</v>
      </c>
      <c r="K72" s="337">
        <f>'форма для предприятий '!K112</f>
        <v>21288.44</v>
      </c>
    </row>
    <row r="73" spans="1:11" ht="15" x14ac:dyDescent="0.2">
      <c r="A73" s="432"/>
      <c r="B73" s="452" t="s">
        <v>15</v>
      </c>
      <c r="C73" s="452"/>
      <c r="D73" s="85"/>
      <c r="E73" s="75"/>
      <c r="F73" s="75"/>
      <c r="G73" s="75"/>
      <c r="H73" s="75"/>
      <c r="I73" s="75"/>
      <c r="J73" s="76"/>
      <c r="K73" s="77"/>
    </row>
    <row r="74" spans="1:11" x14ac:dyDescent="0.2">
      <c r="A74" s="432" t="s">
        <v>40</v>
      </c>
      <c r="B74" s="453" t="s">
        <v>43</v>
      </c>
      <c r="C74" s="453"/>
      <c r="D74" s="72" t="s">
        <v>8</v>
      </c>
      <c r="E74" s="87">
        <v>0</v>
      </c>
      <c r="F74" s="87">
        <v>0</v>
      </c>
      <c r="G74" s="87">
        <v>0</v>
      </c>
      <c r="H74" s="87">
        <v>0</v>
      </c>
      <c r="I74" s="87">
        <v>0</v>
      </c>
      <c r="J74" s="87">
        <v>0</v>
      </c>
      <c r="K74" s="87">
        <v>0</v>
      </c>
    </row>
    <row r="75" spans="1:11" x14ac:dyDescent="0.2">
      <c r="A75" s="432"/>
      <c r="B75" s="465" t="s">
        <v>44</v>
      </c>
      <c r="C75" s="465"/>
      <c r="D75" s="90"/>
      <c r="E75" s="87"/>
      <c r="F75" s="87"/>
      <c r="G75" s="87"/>
      <c r="H75" s="87"/>
      <c r="I75" s="87"/>
      <c r="J75" s="87"/>
      <c r="K75" s="87"/>
    </row>
    <row r="76" spans="1:11" x14ac:dyDescent="0.2">
      <c r="A76" s="432"/>
      <c r="B76" s="465" t="s">
        <v>137</v>
      </c>
      <c r="C76" s="465"/>
      <c r="D76" s="90" t="s">
        <v>8</v>
      </c>
      <c r="E76" s="87">
        <v>0</v>
      </c>
      <c r="F76" s="87">
        <v>0</v>
      </c>
      <c r="G76" s="87">
        <v>0</v>
      </c>
      <c r="H76" s="87">
        <v>0</v>
      </c>
      <c r="I76" s="87">
        <v>0</v>
      </c>
      <c r="J76" s="87">
        <v>0</v>
      </c>
      <c r="K76" s="87">
        <v>0</v>
      </c>
    </row>
    <row r="77" spans="1:11" ht="16.5" customHeight="1" x14ac:dyDescent="0.2">
      <c r="A77" s="432"/>
      <c r="B77" s="465" t="s">
        <v>138</v>
      </c>
      <c r="C77" s="465"/>
      <c r="D77" s="90" t="s">
        <v>8</v>
      </c>
      <c r="E77" s="87">
        <v>0</v>
      </c>
      <c r="F77" s="87">
        <v>0</v>
      </c>
      <c r="G77" s="87">
        <v>0</v>
      </c>
      <c r="H77" s="87">
        <v>0</v>
      </c>
      <c r="I77" s="87">
        <v>0</v>
      </c>
      <c r="J77" s="87">
        <v>0</v>
      </c>
      <c r="K77" s="87">
        <v>0</v>
      </c>
    </row>
    <row r="78" spans="1:11" ht="16.5" customHeight="1" x14ac:dyDescent="0.2">
      <c r="A78" s="432"/>
      <c r="B78" s="453" t="s">
        <v>47</v>
      </c>
      <c r="C78" s="453"/>
      <c r="D78" s="80"/>
      <c r="E78" s="87"/>
      <c r="F78" s="87"/>
      <c r="G78" s="87"/>
      <c r="H78" s="87"/>
      <c r="I78" s="87"/>
      <c r="J78" s="87"/>
      <c r="K78" s="87"/>
    </row>
    <row r="79" spans="1:11" x14ac:dyDescent="0.2">
      <c r="A79" s="432"/>
      <c r="B79" s="453" t="s">
        <v>48</v>
      </c>
      <c r="C79" s="453"/>
      <c r="D79" s="90" t="s">
        <v>8</v>
      </c>
      <c r="E79" s="8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</row>
    <row r="80" spans="1:11" x14ac:dyDescent="0.2">
      <c r="A80" s="432"/>
      <c r="B80" s="453" t="s">
        <v>49</v>
      </c>
      <c r="C80" s="453"/>
      <c r="D80" s="90" t="s">
        <v>8</v>
      </c>
      <c r="E80" s="87">
        <v>0</v>
      </c>
      <c r="F80" s="87">
        <v>0</v>
      </c>
      <c r="G80" s="87">
        <v>0</v>
      </c>
      <c r="H80" s="87">
        <v>0</v>
      </c>
      <c r="I80" s="87">
        <v>0</v>
      </c>
      <c r="J80" s="87">
        <v>0</v>
      </c>
      <c r="K80" s="87">
        <v>0</v>
      </c>
    </row>
    <row r="81" spans="1:11" x14ac:dyDescent="0.2">
      <c r="A81" s="432"/>
      <c r="B81" s="453" t="s">
        <v>50</v>
      </c>
      <c r="C81" s="453"/>
      <c r="D81" s="90" t="s">
        <v>8</v>
      </c>
      <c r="E81" s="87">
        <v>0</v>
      </c>
      <c r="F81" s="87">
        <v>0</v>
      </c>
      <c r="G81" s="87">
        <v>0</v>
      </c>
      <c r="H81" s="87">
        <v>0</v>
      </c>
      <c r="I81" s="87">
        <v>0</v>
      </c>
      <c r="J81" s="87">
        <v>0</v>
      </c>
      <c r="K81" s="87">
        <v>0</v>
      </c>
    </row>
    <row r="82" spans="1:11" ht="13.5" thickBot="1" x14ac:dyDescent="0.25">
      <c r="A82" s="464"/>
      <c r="B82" s="458" t="s">
        <v>139</v>
      </c>
      <c r="C82" s="458"/>
      <c r="D82" s="91" t="s">
        <v>8</v>
      </c>
      <c r="E82" s="87">
        <v>0</v>
      </c>
      <c r="F82" s="87">
        <v>0</v>
      </c>
      <c r="G82" s="87">
        <v>0</v>
      </c>
      <c r="H82" s="87">
        <v>0</v>
      </c>
      <c r="I82" s="87">
        <v>0</v>
      </c>
      <c r="J82" s="87">
        <v>0</v>
      </c>
      <c r="K82" s="87">
        <v>0</v>
      </c>
    </row>
    <row r="83" spans="1:11" x14ac:dyDescent="0.2">
      <c r="A83" s="2"/>
      <c r="B83" s="2"/>
      <c r="C83" s="3"/>
      <c r="D83" s="4"/>
      <c r="E83" s="5"/>
      <c r="F83" s="5"/>
      <c r="G83" s="5"/>
      <c r="H83" s="5"/>
      <c r="I83" s="5"/>
      <c r="J83" s="5"/>
      <c r="K83" s="5"/>
    </row>
    <row r="84" spans="1:11" x14ac:dyDescent="0.2">
      <c r="A84" s="459" t="s">
        <v>140</v>
      </c>
      <c r="B84" s="459"/>
      <c r="C84" s="459"/>
      <c r="D84" s="459"/>
      <c r="E84" s="459"/>
      <c r="F84" s="459"/>
      <c r="G84" s="459"/>
      <c r="H84" s="459"/>
      <c r="I84" s="459"/>
      <c r="J84" s="459"/>
      <c r="K84" s="459"/>
    </row>
    <row r="85" spans="1:11" x14ac:dyDescent="0.2">
      <c r="B85" s="115" t="s">
        <v>154</v>
      </c>
      <c r="C85" s="423" t="s">
        <v>155</v>
      </c>
      <c r="D85" s="423"/>
      <c r="E85" s="423"/>
      <c r="F85" s="423"/>
      <c r="G85" s="423"/>
      <c r="H85" s="423"/>
      <c r="I85" s="423"/>
      <c r="J85" s="423"/>
      <c r="K85" s="423"/>
    </row>
    <row r="86" spans="1:11" x14ac:dyDescent="0.2">
      <c r="B86" s="115"/>
      <c r="C86" s="116"/>
      <c r="D86" s="116"/>
      <c r="E86" s="116"/>
      <c r="F86" s="116"/>
      <c r="G86" s="116"/>
      <c r="H86" s="116"/>
      <c r="I86" s="116"/>
      <c r="J86" s="116"/>
      <c r="K86" s="116"/>
    </row>
    <row r="87" spans="1:11" x14ac:dyDescent="0.2">
      <c r="C87" s="460" t="s">
        <v>357</v>
      </c>
      <c r="D87" s="460"/>
      <c r="E87" s="460"/>
      <c r="F87" s="460"/>
      <c r="G87" s="460"/>
      <c r="H87" s="460"/>
      <c r="I87" s="460"/>
    </row>
    <row r="88" spans="1:11" x14ac:dyDescent="0.2">
      <c r="C88" s="60"/>
      <c r="D88" s="60"/>
      <c r="E88" s="60"/>
      <c r="F88" s="60"/>
      <c r="G88" s="60"/>
      <c r="H88" s="60"/>
      <c r="I88" s="60"/>
    </row>
    <row r="89" spans="1:11" x14ac:dyDescent="0.2">
      <c r="C89" s="461" t="s">
        <v>358</v>
      </c>
      <c r="D89" s="461"/>
      <c r="E89" s="6"/>
      <c r="F89" s="6" t="s">
        <v>53</v>
      </c>
      <c r="G89" s="329" t="s">
        <v>359</v>
      </c>
      <c r="H89" s="6"/>
      <c r="I89" s="6"/>
    </row>
    <row r="90" spans="1:11" ht="13.5" customHeight="1" x14ac:dyDescent="0.2">
      <c r="C90" s="92"/>
      <c r="D90" s="92"/>
      <c r="E90" s="92"/>
      <c r="F90" s="92"/>
      <c r="G90" s="92"/>
      <c r="H90" s="92"/>
      <c r="I90" s="92"/>
    </row>
    <row r="91" spans="1:11" ht="18" x14ac:dyDescent="0.25">
      <c r="A91" s="93"/>
      <c r="B91" s="93"/>
      <c r="C91" s="462"/>
      <c r="D91" s="462"/>
      <c r="E91" s="462"/>
      <c r="F91" s="462"/>
      <c r="G91" s="462"/>
      <c r="H91" s="462"/>
      <c r="I91" s="462"/>
    </row>
    <row r="92" spans="1:11" x14ac:dyDescent="0.2">
      <c r="C92" s="463"/>
      <c r="D92" s="463"/>
      <c r="E92" s="463"/>
      <c r="F92" s="463"/>
      <c r="G92" s="463"/>
      <c r="H92" s="463"/>
      <c r="I92" s="463"/>
    </row>
    <row r="93" spans="1:11" ht="15" x14ac:dyDescent="0.2">
      <c r="C93" s="457"/>
      <c r="D93" s="457"/>
      <c r="E93" s="457"/>
      <c r="F93" s="457"/>
      <c r="G93" s="457"/>
      <c r="H93" s="457"/>
      <c r="I93" s="457"/>
    </row>
    <row r="94" spans="1:11" ht="16.5" customHeight="1" x14ac:dyDescent="0.2">
      <c r="C94" s="51"/>
      <c r="D94" s="51"/>
      <c r="E94" s="51"/>
      <c r="F94" s="51"/>
      <c r="G94" s="51"/>
      <c r="H94" s="51"/>
      <c r="I94" s="51"/>
    </row>
    <row r="95" spans="1:11" ht="16.5" customHeight="1" x14ac:dyDescent="0.2">
      <c r="C95" s="51"/>
      <c r="D95" s="51"/>
      <c r="E95" s="51"/>
      <c r="F95" s="51"/>
      <c r="G95" s="51"/>
      <c r="H95" s="51"/>
      <c r="I95" s="51"/>
    </row>
    <row r="96" spans="1:11" ht="15" x14ac:dyDescent="0.2">
      <c r="C96" s="457"/>
      <c r="D96" s="457"/>
      <c r="E96" s="457"/>
      <c r="F96" s="457"/>
      <c r="G96" s="457"/>
      <c r="H96" s="457"/>
      <c r="I96" s="457"/>
    </row>
    <row r="97" spans="3:9" ht="15" x14ac:dyDescent="0.2">
      <c r="C97" s="457"/>
      <c r="D97" s="457"/>
      <c r="E97" s="457"/>
      <c r="F97" s="457"/>
      <c r="G97" s="457"/>
      <c r="H97" s="457"/>
      <c r="I97" s="457"/>
    </row>
    <row r="98" spans="3:9" ht="15" x14ac:dyDescent="0.2">
      <c r="C98" s="51"/>
      <c r="D98" s="51"/>
      <c r="E98" s="51"/>
      <c r="F98" s="51"/>
      <c r="G98" s="51"/>
      <c r="H98" s="51"/>
      <c r="I98" s="51"/>
    </row>
    <row r="99" spans="3:9" ht="15" x14ac:dyDescent="0.2">
      <c r="C99" s="51"/>
      <c r="D99" s="51"/>
      <c r="E99" s="51"/>
      <c r="F99" s="51"/>
      <c r="G99" s="51"/>
      <c r="H99" s="51"/>
      <c r="I99" s="51"/>
    </row>
    <row r="100" spans="3:9" ht="15" x14ac:dyDescent="0.2">
      <c r="C100" s="51"/>
      <c r="D100" s="51"/>
      <c r="E100" s="51"/>
      <c r="F100" s="51"/>
      <c r="G100" s="51"/>
      <c r="H100" s="51"/>
      <c r="I100" s="51"/>
    </row>
    <row r="101" spans="3:9" ht="15" x14ac:dyDescent="0.2">
      <c r="C101" s="51"/>
      <c r="D101" s="51"/>
      <c r="E101" s="51"/>
      <c r="F101" s="51"/>
      <c r="G101" s="51"/>
      <c r="H101" s="51"/>
      <c r="I101" s="51"/>
    </row>
    <row r="102" spans="3:9" ht="15" x14ac:dyDescent="0.2">
      <c r="C102" s="51"/>
      <c r="D102" s="51"/>
      <c r="E102" s="51"/>
      <c r="F102" s="51"/>
      <c r="G102" s="51"/>
      <c r="H102" s="51"/>
      <c r="I102" s="51"/>
    </row>
    <row r="103" spans="3:9" ht="15" x14ac:dyDescent="0.2">
      <c r="C103" s="51"/>
      <c r="D103" s="51"/>
      <c r="E103" s="51"/>
      <c r="F103" s="51"/>
      <c r="G103" s="51"/>
      <c r="H103" s="51"/>
      <c r="I103" s="51"/>
    </row>
    <row r="104" spans="3:9" ht="15" x14ac:dyDescent="0.2">
      <c r="C104" s="51"/>
      <c r="D104" s="51"/>
      <c r="E104" s="51"/>
      <c r="F104" s="51"/>
      <c r="G104" s="51"/>
      <c r="H104" s="51"/>
      <c r="I104" s="51"/>
    </row>
    <row r="105" spans="3:9" ht="15" x14ac:dyDescent="0.2">
      <c r="C105" s="51"/>
      <c r="D105" s="51"/>
      <c r="E105" s="51"/>
      <c r="F105" s="51"/>
      <c r="G105" s="51"/>
      <c r="H105" s="51"/>
      <c r="I105" s="51"/>
    </row>
    <row r="106" spans="3:9" ht="15" x14ac:dyDescent="0.2">
      <c r="C106" s="51"/>
      <c r="D106" s="51"/>
      <c r="E106" s="51"/>
      <c r="F106" s="51"/>
      <c r="G106" s="51"/>
      <c r="H106" s="51"/>
      <c r="I106" s="51"/>
    </row>
    <row r="107" spans="3:9" ht="15" x14ac:dyDescent="0.2">
      <c r="C107" s="51"/>
      <c r="D107" s="51"/>
      <c r="E107" s="51"/>
      <c r="F107" s="51"/>
      <c r="G107" s="51"/>
      <c r="H107" s="51"/>
      <c r="I107" s="51"/>
    </row>
    <row r="108" spans="3:9" ht="15" x14ac:dyDescent="0.2">
      <c r="C108" s="51"/>
      <c r="D108" s="51"/>
      <c r="E108" s="51"/>
      <c r="F108" s="51"/>
      <c r="G108" s="51"/>
      <c r="H108" s="51"/>
      <c r="I108" s="51"/>
    </row>
    <row r="109" spans="3:9" ht="15" x14ac:dyDescent="0.2">
      <c r="C109" s="51"/>
      <c r="D109" s="51"/>
      <c r="E109" s="51"/>
      <c r="F109" s="51"/>
      <c r="G109" s="51"/>
      <c r="H109" s="51"/>
      <c r="I109" s="51"/>
    </row>
    <row r="110" spans="3:9" ht="15" x14ac:dyDescent="0.2">
      <c r="C110" s="51"/>
      <c r="D110" s="51"/>
      <c r="E110" s="51"/>
      <c r="F110" s="51"/>
      <c r="G110" s="51"/>
      <c r="H110" s="51"/>
      <c r="I110" s="51"/>
    </row>
    <row r="111" spans="3:9" ht="15" x14ac:dyDescent="0.2">
      <c r="C111" s="51"/>
      <c r="D111" s="51"/>
      <c r="E111" s="51"/>
      <c r="F111" s="51"/>
      <c r="G111" s="51"/>
      <c r="H111" s="51"/>
      <c r="I111" s="51"/>
    </row>
    <row r="112" spans="3:9" ht="15" x14ac:dyDescent="0.2">
      <c r="C112" s="51"/>
      <c r="D112" s="51"/>
      <c r="E112" s="51"/>
      <c r="F112" s="51"/>
      <c r="G112" s="51"/>
      <c r="H112" s="51"/>
      <c r="I112" s="51"/>
    </row>
    <row r="113" spans="3:9" ht="15" x14ac:dyDescent="0.2">
      <c r="C113" s="51"/>
      <c r="D113" s="51"/>
      <c r="E113" s="51"/>
      <c r="F113" s="51"/>
      <c r="G113" s="51"/>
      <c r="H113" s="51"/>
      <c r="I113" s="51"/>
    </row>
    <row r="114" spans="3:9" ht="15" x14ac:dyDescent="0.2">
      <c r="C114" s="51"/>
      <c r="D114" s="51"/>
      <c r="E114" s="51"/>
      <c r="F114" s="51"/>
      <c r="G114" s="51"/>
      <c r="H114" s="51"/>
      <c r="I114" s="51"/>
    </row>
    <row r="115" spans="3:9" ht="15" x14ac:dyDescent="0.2">
      <c r="C115" s="51"/>
      <c r="D115" s="51"/>
      <c r="E115" s="51"/>
      <c r="F115" s="51"/>
      <c r="G115" s="51"/>
      <c r="H115" s="51"/>
      <c r="I115" s="51"/>
    </row>
    <row r="116" spans="3:9" ht="15" x14ac:dyDescent="0.2">
      <c r="C116" s="51"/>
      <c r="D116" s="51"/>
      <c r="E116" s="51"/>
      <c r="F116" s="51"/>
      <c r="G116" s="51"/>
      <c r="H116" s="51"/>
      <c r="I116" s="51"/>
    </row>
    <row r="117" spans="3:9" ht="15" x14ac:dyDescent="0.2">
      <c r="C117" s="51"/>
      <c r="D117" s="51"/>
      <c r="E117" s="51"/>
      <c r="F117" s="51"/>
      <c r="G117" s="51"/>
      <c r="H117" s="51"/>
      <c r="I117" s="51"/>
    </row>
    <row r="118" spans="3:9" ht="15" x14ac:dyDescent="0.2">
      <c r="C118" s="51"/>
      <c r="D118" s="51"/>
      <c r="E118" s="51"/>
      <c r="F118" s="51"/>
      <c r="G118" s="51"/>
      <c r="H118" s="51"/>
      <c r="I118" s="51"/>
    </row>
    <row r="119" spans="3:9" ht="15" x14ac:dyDescent="0.2">
      <c r="C119" s="51"/>
      <c r="D119" s="51"/>
      <c r="E119" s="51"/>
      <c r="F119" s="51"/>
      <c r="G119" s="51"/>
      <c r="H119" s="51"/>
      <c r="I119" s="51"/>
    </row>
    <row r="120" spans="3:9" ht="15" x14ac:dyDescent="0.2">
      <c r="C120" s="51"/>
      <c r="D120" s="51"/>
      <c r="E120" s="51"/>
      <c r="F120" s="51"/>
      <c r="G120" s="51"/>
      <c r="H120" s="51"/>
      <c r="I120" s="51"/>
    </row>
    <row r="121" spans="3:9" ht="15" x14ac:dyDescent="0.2">
      <c r="C121" s="51"/>
      <c r="D121" s="51"/>
      <c r="E121" s="51"/>
      <c r="F121" s="51"/>
      <c r="G121" s="51"/>
      <c r="H121" s="51"/>
      <c r="I121" s="51"/>
    </row>
    <row r="122" spans="3:9" ht="15" x14ac:dyDescent="0.2">
      <c r="C122" s="51"/>
      <c r="D122" s="51"/>
      <c r="E122" s="51"/>
      <c r="F122" s="51"/>
      <c r="G122" s="51"/>
      <c r="H122" s="51"/>
      <c r="I122" s="51"/>
    </row>
    <row r="123" spans="3:9" ht="15" x14ac:dyDescent="0.2">
      <c r="C123" s="51"/>
      <c r="D123" s="51"/>
      <c r="E123" s="51"/>
      <c r="F123" s="51"/>
      <c r="G123" s="51"/>
      <c r="H123" s="51"/>
      <c r="I123" s="51"/>
    </row>
    <row r="124" spans="3:9" ht="15" x14ac:dyDescent="0.2">
      <c r="C124" s="51"/>
      <c r="D124" s="51"/>
      <c r="E124" s="51"/>
      <c r="F124" s="51"/>
      <c r="G124" s="51"/>
      <c r="H124" s="51"/>
      <c r="I124" s="51"/>
    </row>
    <row r="125" spans="3:9" ht="15" x14ac:dyDescent="0.2">
      <c r="C125" s="51"/>
      <c r="D125" s="51"/>
      <c r="E125" s="51"/>
      <c r="F125" s="51"/>
      <c r="G125" s="51"/>
      <c r="H125" s="51"/>
      <c r="I125" s="51"/>
    </row>
    <row r="126" spans="3:9" ht="15" x14ac:dyDescent="0.2">
      <c r="C126" s="51"/>
      <c r="D126" s="51"/>
      <c r="E126" s="51"/>
      <c r="F126" s="51"/>
      <c r="G126" s="51"/>
      <c r="H126" s="51"/>
      <c r="I126" s="51"/>
    </row>
    <row r="127" spans="3:9" ht="15" x14ac:dyDescent="0.2">
      <c r="C127" s="51"/>
      <c r="D127" s="51"/>
      <c r="E127" s="51"/>
      <c r="F127" s="51"/>
      <c r="G127" s="51"/>
      <c r="H127" s="51"/>
      <c r="I127" s="51"/>
    </row>
    <row r="128" spans="3:9" ht="15" x14ac:dyDescent="0.2">
      <c r="C128" s="51"/>
      <c r="D128" s="51"/>
      <c r="E128" s="51"/>
      <c r="F128" s="51"/>
      <c r="G128" s="51"/>
      <c r="H128" s="51"/>
      <c r="I128" s="51"/>
    </row>
    <row r="129" spans="3:9" ht="15" x14ac:dyDescent="0.2">
      <c r="C129" s="51"/>
      <c r="D129" s="51"/>
      <c r="E129" s="51"/>
      <c r="F129" s="51"/>
      <c r="G129" s="51"/>
      <c r="H129" s="51"/>
      <c r="I129" s="51"/>
    </row>
    <row r="130" spans="3:9" ht="15" x14ac:dyDescent="0.2">
      <c r="C130" s="51"/>
      <c r="D130" s="51"/>
      <c r="E130" s="51"/>
      <c r="F130" s="51"/>
      <c r="G130" s="51"/>
      <c r="H130" s="51"/>
      <c r="I130" s="51"/>
    </row>
    <row r="131" spans="3:9" ht="15" x14ac:dyDescent="0.2">
      <c r="C131" s="51"/>
      <c r="D131" s="51"/>
      <c r="E131" s="51"/>
      <c r="F131" s="51"/>
      <c r="G131" s="51"/>
      <c r="H131" s="51"/>
      <c r="I131" s="51"/>
    </row>
    <row r="132" spans="3:9" ht="15" x14ac:dyDescent="0.2">
      <c r="C132" s="51"/>
      <c r="D132" s="51"/>
      <c r="E132" s="51"/>
      <c r="F132" s="51"/>
      <c r="G132" s="51"/>
      <c r="H132" s="51"/>
      <c r="I132" s="51"/>
    </row>
    <row r="133" spans="3:9" ht="15" x14ac:dyDescent="0.2">
      <c r="C133" s="51"/>
      <c r="D133" s="51"/>
      <c r="E133" s="51"/>
      <c r="F133" s="51"/>
      <c r="G133" s="51"/>
      <c r="H133" s="51"/>
      <c r="I133" s="51"/>
    </row>
    <row r="134" spans="3:9" ht="15" x14ac:dyDescent="0.2">
      <c r="C134" s="51"/>
      <c r="D134" s="51"/>
      <c r="E134" s="51"/>
      <c r="F134" s="51"/>
      <c r="G134" s="51"/>
      <c r="H134" s="51"/>
      <c r="I134" s="51"/>
    </row>
    <row r="135" spans="3:9" ht="15" x14ac:dyDescent="0.2">
      <c r="C135" s="51"/>
      <c r="D135" s="51"/>
      <c r="E135" s="51"/>
      <c r="F135" s="51"/>
      <c r="G135" s="51"/>
      <c r="H135" s="51"/>
      <c r="I135" s="51"/>
    </row>
    <row r="136" spans="3:9" ht="15" x14ac:dyDescent="0.2">
      <c r="C136" s="51"/>
      <c r="D136" s="51"/>
      <c r="E136" s="51"/>
      <c r="F136" s="51"/>
      <c r="G136" s="51"/>
      <c r="H136" s="51"/>
      <c r="I136" s="51"/>
    </row>
    <row r="137" spans="3:9" ht="15" x14ac:dyDescent="0.2">
      <c r="C137" s="51"/>
      <c r="D137" s="51"/>
      <c r="E137" s="51"/>
      <c r="F137" s="51"/>
      <c r="G137" s="51"/>
      <c r="H137" s="51"/>
      <c r="I137" s="51"/>
    </row>
    <row r="138" spans="3:9" ht="15" x14ac:dyDescent="0.2">
      <c r="C138" s="51"/>
      <c r="D138" s="51"/>
      <c r="E138" s="51"/>
      <c r="F138" s="51"/>
      <c r="G138" s="51"/>
      <c r="H138" s="51"/>
      <c r="I138" s="51"/>
    </row>
    <row r="139" spans="3:9" ht="15" x14ac:dyDescent="0.2">
      <c r="C139" s="51"/>
      <c r="D139" s="51"/>
      <c r="E139" s="51"/>
      <c r="F139" s="51"/>
      <c r="G139" s="51"/>
      <c r="H139" s="51"/>
      <c r="I139" s="51"/>
    </row>
    <row r="140" spans="3:9" ht="15" x14ac:dyDescent="0.2">
      <c r="C140" s="51"/>
      <c r="D140" s="51"/>
      <c r="E140" s="51"/>
      <c r="F140" s="51"/>
      <c r="G140" s="51"/>
      <c r="H140" s="51"/>
      <c r="I140" s="51"/>
    </row>
  </sheetData>
  <mergeCells count="72">
    <mergeCell ref="C93:I93"/>
    <mergeCell ref="C96:I96"/>
    <mergeCell ref="C97:I97"/>
    <mergeCell ref="B82:C82"/>
    <mergeCell ref="A84:K84"/>
    <mergeCell ref="C87:I87"/>
    <mergeCell ref="C89:D89"/>
    <mergeCell ref="C91:I91"/>
    <mergeCell ref="C92:I92"/>
    <mergeCell ref="A74:A82"/>
    <mergeCell ref="B74:C74"/>
    <mergeCell ref="B75:C75"/>
    <mergeCell ref="B76:C76"/>
    <mergeCell ref="B77:C77"/>
    <mergeCell ref="B78:C78"/>
    <mergeCell ref="B79:C79"/>
    <mergeCell ref="B80:C80"/>
    <mergeCell ref="B81:C81"/>
    <mergeCell ref="B51:C51"/>
    <mergeCell ref="B52:C52"/>
    <mergeCell ref="B53:C53"/>
    <mergeCell ref="B60:C60"/>
    <mergeCell ref="B61:C61"/>
    <mergeCell ref="B65:C65"/>
    <mergeCell ref="B66:C66"/>
    <mergeCell ref="B67:C67"/>
    <mergeCell ref="B68:C68"/>
    <mergeCell ref="B69:C69"/>
    <mergeCell ref="B70:C70"/>
    <mergeCell ref="B57:C57"/>
    <mergeCell ref="B46:C46"/>
    <mergeCell ref="B47:C47"/>
    <mergeCell ref="B48:C48"/>
    <mergeCell ref="B49:C49"/>
    <mergeCell ref="A54:A73"/>
    <mergeCell ref="B54:C54"/>
    <mergeCell ref="B62:C62"/>
    <mergeCell ref="B63:C63"/>
    <mergeCell ref="B64:C64"/>
    <mergeCell ref="B71:C71"/>
    <mergeCell ref="B72:C72"/>
    <mergeCell ref="B73:C73"/>
    <mergeCell ref="B55:C55"/>
    <mergeCell ref="B56:C56"/>
    <mergeCell ref="B58:C58"/>
    <mergeCell ref="B59:C59"/>
    <mergeCell ref="N18:O18"/>
    <mergeCell ref="B39:C39"/>
    <mergeCell ref="I7:K7"/>
    <mergeCell ref="B9:C9"/>
    <mergeCell ref="B11:C11"/>
    <mergeCell ref="I1:K1"/>
    <mergeCell ref="A2:K2"/>
    <mergeCell ref="A3:K3"/>
    <mergeCell ref="A4:K4"/>
    <mergeCell ref="A5:K5"/>
    <mergeCell ref="C85:K85"/>
    <mergeCell ref="A7:A8"/>
    <mergeCell ref="B7:C8"/>
    <mergeCell ref="D7:D8"/>
    <mergeCell ref="E7:F7"/>
    <mergeCell ref="G7:H7"/>
    <mergeCell ref="B10:C10"/>
    <mergeCell ref="A43:A44"/>
    <mergeCell ref="B43:C43"/>
    <mergeCell ref="B44:C44"/>
    <mergeCell ref="A13:A36"/>
    <mergeCell ref="B50:C50"/>
    <mergeCell ref="B40:C40"/>
    <mergeCell ref="B41:C41"/>
    <mergeCell ref="B42:C42"/>
    <mergeCell ref="B45:C45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88" orientation="landscape" horizontalDpi="300" verticalDpi="300" r:id="rId1"/>
  <headerFooter alignWithMargins="0">
    <oddFooter>Страница &amp;P</oddFooter>
  </headerFooter>
  <rowBreaks count="2" manualBreakCount="2">
    <brk id="49" max="10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N47"/>
  <sheetViews>
    <sheetView view="pageBreakPreview" topLeftCell="A2" zoomScaleNormal="120" zoomScaleSheetLayoutView="100" workbookViewId="0">
      <selection activeCell="I9" sqref="I9:N9"/>
    </sheetView>
  </sheetViews>
  <sheetFormatPr defaultRowHeight="12.75" x14ac:dyDescent="0.2"/>
  <cols>
    <col min="1" max="1" width="36.85546875" customWidth="1"/>
    <col min="2" max="3" width="12.85546875" customWidth="1"/>
    <col min="4" max="4" width="12.5703125" customWidth="1"/>
    <col min="5" max="5" width="14" customWidth="1"/>
    <col min="6" max="6" width="12.85546875" customWidth="1"/>
    <col min="7" max="7" width="12.5703125" customWidth="1"/>
    <col min="8" max="8" width="14.140625" customWidth="1"/>
    <col min="16" max="16" width="8.85546875" customWidth="1"/>
    <col min="256" max="256" width="36.85546875" customWidth="1"/>
    <col min="257" max="257" width="13.7109375" customWidth="1"/>
    <col min="258" max="259" width="12.85546875" customWidth="1"/>
    <col min="260" max="260" width="12.5703125" customWidth="1"/>
    <col min="261" max="261" width="14" customWidth="1"/>
    <col min="262" max="262" width="12.85546875" customWidth="1"/>
    <col min="263" max="263" width="12.5703125" customWidth="1"/>
    <col min="264" max="264" width="14.140625" customWidth="1"/>
    <col min="272" max="272" width="8.85546875" customWidth="1"/>
    <col min="512" max="512" width="36.85546875" customWidth="1"/>
    <col min="513" max="513" width="13.7109375" customWidth="1"/>
    <col min="514" max="515" width="12.85546875" customWidth="1"/>
    <col min="516" max="516" width="12.5703125" customWidth="1"/>
    <col min="517" max="517" width="14" customWidth="1"/>
    <col min="518" max="518" width="12.85546875" customWidth="1"/>
    <col min="519" max="519" width="12.5703125" customWidth="1"/>
    <col min="520" max="520" width="14.140625" customWidth="1"/>
    <col min="528" max="528" width="8.85546875" customWidth="1"/>
    <col min="768" max="768" width="36.85546875" customWidth="1"/>
    <col min="769" max="769" width="13.7109375" customWidth="1"/>
    <col min="770" max="771" width="12.85546875" customWidth="1"/>
    <col min="772" max="772" width="12.5703125" customWidth="1"/>
    <col min="773" max="773" width="14" customWidth="1"/>
    <col min="774" max="774" width="12.85546875" customWidth="1"/>
    <col min="775" max="775" width="12.5703125" customWidth="1"/>
    <col min="776" max="776" width="14.140625" customWidth="1"/>
    <col min="784" max="784" width="8.85546875" customWidth="1"/>
    <col min="1024" max="1024" width="36.85546875" customWidth="1"/>
    <col min="1025" max="1025" width="13.7109375" customWidth="1"/>
    <col min="1026" max="1027" width="12.85546875" customWidth="1"/>
    <col min="1028" max="1028" width="12.5703125" customWidth="1"/>
    <col min="1029" max="1029" width="14" customWidth="1"/>
    <col min="1030" max="1030" width="12.85546875" customWidth="1"/>
    <col min="1031" max="1031" width="12.5703125" customWidth="1"/>
    <col min="1032" max="1032" width="14.140625" customWidth="1"/>
    <col min="1040" max="1040" width="8.85546875" customWidth="1"/>
    <col min="1280" max="1280" width="36.85546875" customWidth="1"/>
    <col min="1281" max="1281" width="13.7109375" customWidth="1"/>
    <col min="1282" max="1283" width="12.85546875" customWidth="1"/>
    <col min="1284" max="1284" width="12.5703125" customWidth="1"/>
    <col min="1285" max="1285" width="14" customWidth="1"/>
    <col min="1286" max="1286" width="12.85546875" customWidth="1"/>
    <col min="1287" max="1287" width="12.5703125" customWidth="1"/>
    <col min="1288" max="1288" width="14.140625" customWidth="1"/>
    <col min="1296" max="1296" width="8.85546875" customWidth="1"/>
    <col min="1536" max="1536" width="36.85546875" customWidth="1"/>
    <col min="1537" max="1537" width="13.7109375" customWidth="1"/>
    <col min="1538" max="1539" width="12.85546875" customWidth="1"/>
    <col min="1540" max="1540" width="12.5703125" customWidth="1"/>
    <col min="1541" max="1541" width="14" customWidth="1"/>
    <col min="1542" max="1542" width="12.85546875" customWidth="1"/>
    <col min="1543" max="1543" width="12.5703125" customWidth="1"/>
    <col min="1544" max="1544" width="14.140625" customWidth="1"/>
    <col min="1552" max="1552" width="8.85546875" customWidth="1"/>
    <col min="1792" max="1792" width="36.85546875" customWidth="1"/>
    <col min="1793" max="1793" width="13.7109375" customWidth="1"/>
    <col min="1794" max="1795" width="12.85546875" customWidth="1"/>
    <col min="1796" max="1796" width="12.5703125" customWidth="1"/>
    <col min="1797" max="1797" width="14" customWidth="1"/>
    <col min="1798" max="1798" width="12.85546875" customWidth="1"/>
    <col min="1799" max="1799" width="12.5703125" customWidth="1"/>
    <col min="1800" max="1800" width="14.140625" customWidth="1"/>
    <col min="1808" max="1808" width="8.85546875" customWidth="1"/>
    <col min="2048" max="2048" width="36.85546875" customWidth="1"/>
    <col min="2049" max="2049" width="13.7109375" customWidth="1"/>
    <col min="2050" max="2051" width="12.85546875" customWidth="1"/>
    <col min="2052" max="2052" width="12.5703125" customWidth="1"/>
    <col min="2053" max="2053" width="14" customWidth="1"/>
    <col min="2054" max="2054" width="12.85546875" customWidth="1"/>
    <col min="2055" max="2055" width="12.5703125" customWidth="1"/>
    <col min="2056" max="2056" width="14.140625" customWidth="1"/>
    <col min="2064" max="2064" width="8.85546875" customWidth="1"/>
    <col min="2304" max="2304" width="36.85546875" customWidth="1"/>
    <col min="2305" max="2305" width="13.7109375" customWidth="1"/>
    <col min="2306" max="2307" width="12.85546875" customWidth="1"/>
    <col min="2308" max="2308" width="12.5703125" customWidth="1"/>
    <col min="2309" max="2309" width="14" customWidth="1"/>
    <col min="2310" max="2310" width="12.85546875" customWidth="1"/>
    <col min="2311" max="2311" width="12.5703125" customWidth="1"/>
    <col min="2312" max="2312" width="14.140625" customWidth="1"/>
    <col min="2320" max="2320" width="8.85546875" customWidth="1"/>
    <col min="2560" max="2560" width="36.85546875" customWidth="1"/>
    <col min="2561" max="2561" width="13.7109375" customWidth="1"/>
    <col min="2562" max="2563" width="12.85546875" customWidth="1"/>
    <col min="2564" max="2564" width="12.5703125" customWidth="1"/>
    <col min="2565" max="2565" width="14" customWidth="1"/>
    <col min="2566" max="2566" width="12.85546875" customWidth="1"/>
    <col min="2567" max="2567" width="12.5703125" customWidth="1"/>
    <col min="2568" max="2568" width="14.140625" customWidth="1"/>
    <col min="2576" max="2576" width="8.85546875" customWidth="1"/>
    <col min="2816" max="2816" width="36.85546875" customWidth="1"/>
    <col min="2817" max="2817" width="13.7109375" customWidth="1"/>
    <col min="2818" max="2819" width="12.85546875" customWidth="1"/>
    <col min="2820" max="2820" width="12.5703125" customWidth="1"/>
    <col min="2821" max="2821" width="14" customWidth="1"/>
    <col min="2822" max="2822" width="12.85546875" customWidth="1"/>
    <col min="2823" max="2823" width="12.5703125" customWidth="1"/>
    <col min="2824" max="2824" width="14.140625" customWidth="1"/>
    <col min="2832" max="2832" width="8.85546875" customWidth="1"/>
    <col min="3072" max="3072" width="36.85546875" customWidth="1"/>
    <col min="3073" max="3073" width="13.7109375" customWidth="1"/>
    <col min="3074" max="3075" width="12.85546875" customWidth="1"/>
    <col min="3076" max="3076" width="12.5703125" customWidth="1"/>
    <col min="3077" max="3077" width="14" customWidth="1"/>
    <col min="3078" max="3078" width="12.85546875" customWidth="1"/>
    <col min="3079" max="3079" width="12.5703125" customWidth="1"/>
    <col min="3080" max="3080" width="14.140625" customWidth="1"/>
    <col min="3088" max="3088" width="8.85546875" customWidth="1"/>
    <col min="3328" max="3328" width="36.85546875" customWidth="1"/>
    <col min="3329" max="3329" width="13.7109375" customWidth="1"/>
    <col min="3330" max="3331" width="12.85546875" customWidth="1"/>
    <col min="3332" max="3332" width="12.5703125" customWidth="1"/>
    <col min="3333" max="3333" width="14" customWidth="1"/>
    <col min="3334" max="3334" width="12.85546875" customWidth="1"/>
    <col min="3335" max="3335" width="12.5703125" customWidth="1"/>
    <col min="3336" max="3336" width="14.140625" customWidth="1"/>
    <col min="3344" max="3344" width="8.85546875" customWidth="1"/>
    <col min="3584" max="3584" width="36.85546875" customWidth="1"/>
    <col min="3585" max="3585" width="13.7109375" customWidth="1"/>
    <col min="3586" max="3587" width="12.85546875" customWidth="1"/>
    <col min="3588" max="3588" width="12.5703125" customWidth="1"/>
    <col min="3589" max="3589" width="14" customWidth="1"/>
    <col min="3590" max="3590" width="12.85546875" customWidth="1"/>
    <col min="3591" max="3591" width="12.5703125" customWidth="1"/>
    <col min="3592" max="3592" width="14.140625" customWidth="1"/>
    <col min="3600" max="3600" width="8.85546875" customWidth="1"/>
    <col min="3840" max="3840" width="36.85546875" customWidth="1"/>
    <col min="3841" max="3841" width="13.7109375" customWidth="1"/>
    <col min="3842" max="3843" width="12.85546875" customWidth="1"/>
    <col min="3844" max="3844" width="12.5703125" customWidth="1"/>
    <col min="3845" max="3845" width="14" customWidth="1"/>
    <col min="3846" max="3846" width="12.85546875" customWidth="1"/>
    <col min="3847" max="3847" width="12.5703125" customWidth="1"/>
    <col min="3848" max="3848" width="14.140625" customWidth="1"/>
    <col min="3856" max="3856" width="8.85546875" customWidth="1"/>
    <col min="4096" max="4096" width="36.85546875" customWidth="1"/>
    <col min="4097" max="4097" width="13.7109375" customWidth="1"/>
    <col min="4098" max="4099" width="12.85546875" customWidth="1"/>
    <col min="4100" max="4100" width="12.5703125" customWidth="1"/>
    <col min="4101" max="4101" width="14" customWidth="1"/>
    <col min="4102" max="4102" width="12.85546875" customWidth="1"/>
    <col min="4103" max="4103" width="12.5703125" customWidth="1"/>
    <col min="4104" max="4104" width="14.140625" customWidth="1"/>
    <col min="4112" max="4112" width="8.85546875" customWidth="1"/>
    <col min="4352" max="4352" width="36.85546875" customWidth="1"/>
    <col min="4353" max="4353" width="13.7109375" customWidth="1"/>
    <col min="4354" max="4355" width="12.85546875" customWidth="1"/>
    <col min="4356" max="4356" width="12.5703125" customWidth="1"/>
    <col min="4357" max="4357" width="14" customWidth="1"/>
    <col min="4358" max="4358" width="12.85546875" customWidth="1"/>
    <col min="4359" max="4359" width="12.5703125" customWidth="1"/>
    <col min="4360" max="4360" width="14.140625" customWidth="1"/>
    <col min="4368" max="4368" width="8.85546875" customWidth="1"/>
    <col min="4608" max="4608" width="36.85546875" customWidth="1"/>
    <col min="4609" max="4609" width="13.7109375" customWidth="1"/>
    <col min="4610" max="4611" width="12.85546875" customWidth="1"/>
    <col min="4612" max="4612" width="12.5703125" customWidth="1"/>
    <col min="4613" max="4613" width="14" customWidth="1"/>
    <col min="4614" max="4614" width="12.85546875" customWidth="1"/>
    <col min="4615" max="4615" width="12.5703125" customWidth="1"/>
    <col min="4616" max="4616" width="14.140625" customWidth="1"/>
    <col min="4624" max="4624" width="8.85546875" customWidth="1"/>
    <col min="4864" max="4864" width="36.85546875" customWidth="1"/>
    <col min="4865" max="4865" width="13.7109375" customWidth="1"/>
    <col min="4866" max="4867" width="12.85546875" customWidth="1"/>
    <col min="4868" max="4868" width="12.5703125" customWidth="1"/>
    <col min="4869" max="4869" width="14" customWidth="1"/>
    <col min="4870" max="4870" width="12.85546875" customWidth="1"/>
    <col min="4871" max="4871" width="12.5703125" customWidth="1"/>
    <col min="4872" max="4872" width="14.140625" customWidth="1"/>
    <col min="4880" max="4880" width="8.85546875" customWidth="1"/>
    <col min="5120" max="5120" width="36.85546875" customWidth="1"/>
    <col min="5121" max="5121" width="13.7109375" customWidth="1"/>
    <col min="5122" max="5123" width="12.85546875" customWidth="1"/>
    <col min="5124" max="5124" width="12.5703125" customWidth="1"/>
    <col min="5125" max="5125" width="14" customWidth="1"/>
    <col min="5126" max="5126" width="12.85546875" customWidth="1"/>
    <col min="5127" max="5127" width="12.5703125" customWidth="1"/>
    <col min="5128" max="5128" width="14.140625" customWidth="1"/>
    <col min="5136" max="5136" width="8.85546875" customWidth="1"/>
    <col min="5376" max="5376" width="36.85546875" customWidth="1"/>
    <col min="5377" max="5377" width="13.7109375" customWidth="1"/>
    <col min="5378" max="5379" width="12.85546875" customWidth="1"/>
    <col min="5380" max="5380" width="12.5703125" customWidth="1"/>
    <col min="5381" max="5381" width="14" customWidth="1"/>
    <col min="5382" max="5382" width="12.85546875" customWidth="1"/>
    <col min="5383" max="5383" width="12.5703125" customWidth="1"/>
    <col min="5384" max="5384" width="14.140625" customWidth="1"/>
    <col min="5392" max="5392" width="8.85546875" customWidth="1"/>
    <col min="5632" max="5632" width="36.85546875" customWidth="1"/>
    <col min="5633" max="5633" width="13.7109375" customWidth="1"/>
    <col min="5634" max="5635" width="12.85546875" customWidth="1"/>
    <col min="5636" max="5636" width="12.5703125" customWidth="1"/>
    <col min="5637" max="5637" width="14" customWidth="1"/>
    <col min="5638" max="5638" width="12.85546875" customWidth="1"/>
    <col min="5639" max="5639" width="12.5703125" customWidth="1"/>
    <col min="5640" max="5640" width="14.140625" customWidth="1"/>
    <col min="5648" max="5648" width="8.85546875" customWidth="1"/>
    <col min="5888" max="5888" width="36.85546875" customWidth="1"/>
    <col min="5889" max="5889" width="13.7109375" customWidth="1"/>
    <col min="5890" max="5891" width="12.85546875" customWidth="1"/>
    <col min="5892" max="5892" width="12.5703125" customWidth="1"/>
    <col min="5893" max="5893" width="14" customWidth="1"/>
    <col min="5894" max="5894" width="12.85546875" customWidth="1"/>
    <col min="5895" max="5895" width="12.5703125" customWidth="1"/>
    <col min="5896" max="5896" width="14.140625" customWidth="1"/>
    <col min="5904" max="5904" width="8.85546875" customWidth="1"/>
    <col min="6144" max="6144" width="36.85546875" customWidth="1"/>
    <col min="6145" max="6145" width="13.7109375" customWidth="1"/>
    <col min="6146" max="6147" width="12.85546875" customWidth="1"/>
    <col min="6148" max="6148" width="12.5703125" customWidth="1"/>
    <col min="6149" max="6149" width="14" customWidth="1"/>
    <col min="6150" max="6150" width="12.85546875" customWidth="1"/>
    <col min="6151" max="6151" width="12.5703125" customWidth="1"/>
    <col min="6152" max="6152" width="14.140625" customWidth="1"/>
    <col min="6160" max="6160" width="8.85546875" customWidth="1"/>
    <col min="6400" max="6400" width="36.85546875" customWidth="1"/>
    <col min="6401" max="6401" width="13.7109375" customWidth="1"/>
    <col min="6402" max="6403" width="12.85546875" customWidth="1"/>
    <col min="6404" max="6404" width="12.5703125" customWidth="1"/>
    <col min="6405" max="6405" width="14" customWidth="1"/>
    <col min="6406" max="6406" width="12.85546875" customWidth="1"/>
    <col min="6407" max="6407" width="12.5703125" customWidth="1"/>
    <col min="6408" max="6408" width="14.140625" customWidth="1"/>
    <col min="6416" max="6416" width="8.85546875" customWidth="1"/>
    <col min="6656" max="6656" width="36.85546875" customWidth="1"/>
    <col min="6657" max="6657" width="13.7109375" customWidth="1"/>
    <col min="6658" max="6659" width="12.85546875" customWidth="1"/>
    <col min="6660" max="6660" width="12.5703125" customWidth="1"/>
    <col min="6661" max="6661" width="14" customWidth="1"/>
    <col min="6662" max="6662" width="12.85546875" customWidth="1"/>
    <col min="6663" max="6663" width="12.5703125" customWidth="1"/>
    <col min="6664" max="6664" width="14.140625" customWidth="1"/>
    <col min="6672" max="6672" width="8.85546875" customWidth="1"/>
    <col min="6912" max="6912" width="36.85546875" customWidth="1"/>
    <col min="6913" max="6913" width="13.7109375" customWidth="1"/>
    <col min="6914" max="6915" width="12.85546875" customWidth="1"/>
    <col min="6916" max="6916" width="12.5703125" customWidth="1"/>
    <col min="6917" max="6917" width="14" customWidth="1"/>
    <col min="6918" max="6918" width="12.85546875" customWidth="1"/>
    <col min="6919" max="6919" width="12.5703125" customWidth="1"/>
    <col min="6920" max="6920" width="14.140625" customWidth="1"/>
    <col min="6928" max="6928" width="8.85546875" customWidth="1"/>
    <col min="7168" max="7168" width="36.85546875" customWidth="1"/>
    <col min="7169" max="7169" width="13.7109375" customWidth="1"/>
    <col min="7170" max="7171" width="12.85546875" customWidth="1"/>
    <col min="7172" max="7172" width="12.5703125" customWidth="1"/>
    <col min="7173" max="7173" width="14" customWidth="1"/>
    <col min="7174" max="7174" width="12.85546875" customWidth="1"/>
    <col min="7175" max="7175" width="12.5703125" customWidth="1"/>
    <col min="7176" max="7176" width="14.140625" customWidth="1"/>
    <col min="7184" max="7184" width="8.85546875" customWidth="1"/>
    <col min="7424" max="7424" width="36.85546875" customWidth="1"/>
    <col min="7425" max="7425" width="13.7109375" customWidth="1"/>
    <col min="7426" max="7427" width="12.85546875" customWidth="1"/>
    <col min="7428" max="7428" width="12.5703125" customWidth="1"/>
    <col min="7429" max="7429" width="14" customWidth="1"/>
    <col min="7430" max="7430" width="12.85546875" customWidth="1"/>
    <col min="7431" max="7431" width="12.5703125" customWidth="1"/>
    <col min="7432" max="7432" width="14.140625" customWidth="1"/>
    <col min="7440" max="7440" width="8.85546875" customWidth="1"/>
    <col min="7680" max="7680" width="36.85546875" customWidth="1"/>
    <col min="7681" max="7681" width="13.7109375" customWidth="1"/>
    <col min="7682" max="7683" width="12.85546875" customWidth="1"/>
    <col min="7684" max="7684" width="12.5703125" customWidth="1"/>
    <col min="7685" max="7685" width="14" customWidth="1"/>
    <col min="7686" max="7686" width="12.85546875" customWidth="1"/>
    <col min="7687" max="7687" width="12.5703125" customWidth="1"/>
    <col min="7688" max="7688" width="14.140625" customWidth="1"/>
    <col min="7696" max="7696" width="8.85546875" customWidth="1"/>
    <col min="7936" max="7936" width="36.85546875" customWidth="1"/>
    <col min="7937" max="7937" width="13.7109375" customWidth="1"/>
    <col min="7938" max="7939" width="12.85546875" customWidth="1"/>
    <col min="7940" max="7940" width="12.5703125" customWidth="1"/>
    <col min="7941" max="7941" width="14" customWidth="1"/>
    <col min="7942" max="7942" width="12.85546875" customWidth="1"/>
    <col min="7943" max="7943" width="12.5703125" customWidth="1"/>
    <col min="7944" max="7944" width="14.140625" customWidth="1"/>
    <col min="7952" max="7952" width="8.85546875" customWidth="1"/>
    <col min="8192" max="8192" width="36.85546875" customWidth="1"/>
    <col min="8193" max="8193" width="13.7109375" customWidth="1"/>
    <col min="8194" max="8195" width="12.85546875" customWidth="1"/>
    <col min="8196" max="8196" width="12.5703125" customWidth="1"/>
    <col min="8197" max="8197" width="14" customWidth="1"/>
    <col min="8198" max="8198" width="12.85546875" customWidth="1"/>
    <col min="8199" max="8199" width="12.5703125" customWidth="1"/>
    <col min="8200" max="8200" width="14.140625" customWidth="1"/>
    <col min="8208" max="8208" width="8.85546875" customWidth="1"/>
    <col min="8448" max="8448" width="36.85546875" customWidth="1"/>
    <col min="8449" max="8449" width="13.7109375" customWidth="1"/>
    <col min="8450" max="8451" width="12.85546875" customWidth="1"/>
    <col min="8452" max="8452" width="12.5703125" customWidth="1"/>
    <col min="8453" max="8453" width="14" customWidth="1"/>
    <col min="8454" max="8454" width="12.85546875" customWidth="1"/>
    <col min="8455" max="8455" width="12.5703125" customWidth="1"/>
    <col min="8456" max="8456" width="14.140625" customWidth="1"/>
    <col min="8464" max="8464" width="8.85546875" customWidth="1"/>
    <col min="8704" max="8704" width="36.85546875" customWidth="1"/>
    <col min="8705" max="8705" width="13.7109375" customWidth="1"/>
    <col min="8706" max="8707" width="12.85546875" customWidth="1"/>
    <col min="8708" max="8708" width="12.5703125" customWidth="1"/>
    <col min="8709" max="8709" width="14" customWidth="1"/>
    <col min="8710" max="8710" width="12.85546875" customWidth="1"/>
    <col min="8711" max="8711" width="12.5703125" customWidth="1"/>
    <col min="8712" max="8712" width="14.140625" customWidth="1"/>
    <col min="8720" max="8720" width="8.85546875" customWidth="1"/>
    <col min="8960" max="8960" width="36.85546875" customWidth="1"/>
    <col min="8961" max="8961" width="13.7109375" customWidth="1"/>
    <col min="8962" max="8963" width="12.85546875" customWidth="1"/>
    <col min="8964" max="8964" width="12.5703125" customWidth="1"/>
    <col min="8965" max="8965" width="14" customWidth="1"/>
    <col min="8966" max="8966" width="12.85546875" customWidth="1"/>
    <col min="8967" max="8967" width="12.5703125" customWidth="1"/>
    <col min="8968" max="8968" width="14.140625" customWidth="1"/>
    <col min="8976" max="8976" width="8.85546875" customWidth="1"/>
    <col min="9216" max="9216" width="36.85546875" customWidth="1"/>
    <col min="9217" max="9217" width="13.7109375" customWidth="1"/>
    <col min="9218" max="9219" width="12.85546875" customWidth="1"/>
    <col min="9220" max="9220" width="12.5703125" customWidth="1"/>
    <col min="9221" max="9221" width="14" customWidth="1"/>
    <col min="9222" max="9222" width="12.85546875" customWidth="1"/>
    <col min="9223" max="9223" width="12.5703125" customWidth="1"/>
    <col min="9224" max="9224" width="14.140625" customWidth="1"/>
    <col min="9232" max="9232" width="8.85546875" customWidth="1"/>
    <col min="9472" max="9472" width="36.85546875" customWidth="1"/>
    <col min="9473" max="9473" width="13.7109375" customWidth="1"/>
    <col min="9474" max="9475" width="12.85546875" customWidth="1"/>
    <col min="9476" max="9476" width="12.5703125" customWidth="1"/>
    <col min="9477" max="9477" width="14" customWidth="1"/>
    <col min="9478" max="9478" width="12.85546875" customWidth="1"/>
    <col min="9479" max="9479" width="12.5703125" customWidth="1"/>
    <col min="9480" max="9480" width="14.140625" customWidth="1"/>
    <col min="9488" max="9488" width="8.85546875" customWidth="1"/>
    <col min="9728" max="9728" width="36.85546875" customWidth="1"/>
    <col min="9729" max="9729" width="13.7109375" customWidth="1"/>
    <col min="9730" max="9731" width="12.85546875" customWidth="1"/>
    <col min="9732" max="9732" width="12.5703125" customWidth="1"/>
    <col min="9733" max="9733" width="14" customWidth="1"/>
    <col min="9734" max="9734" width="12.85546875" customWidth="1"/>
    <col min="9735" max="9735" width="12.5703125" customWidth="1"/>
    <col min="9736" max="9736" width="14.140625" customWidth="1"/>
    <col min="9744" max="9744" width="8.85546875" customWidth="1"/>
    <col min="9984" max="9984" width="36.85546875" customWidth="1"/>
    <col min="9985" max="9985" width="13.7109375" customWidth="1"/>
    <col min="9986" max="9987" width="12.85546875" customWidth="1"/>
    <col min="9988" max="9988" width="12.5703125" customWidth="1"/>
    <col min="9989" max="9989" width="14" customWidth="1"/>
    <col min="9990" max="9990" width="12.85546875" customWidth="1"/>
    <col min="9991" max="9991" width="12.5703125" customWidth="1"/>
    <col min="9992" max="9992" width="14.140625" customWidth="1"/>
    <col min="10000" max="10000" width="8.85546875" customWidth="1"/>
    <col min="10240" max="10240" width="36.85546875" customWidth="1"/>
    <col min="10241" max="10241" width="13.7109375" customWidth="1"/>
    <col min="10242" max="10243" width="12.85546875" customWidth="1"/>
    <col min="10244" max="10244" width="12.5703125" customWidth="1"/>
    <col min="10245" max="10245" width="14" customWidth="1"/>
    <col min="10246" max="10246" width="12.85546875" customWidth="1"/>
    <col min="10247" max="10247" width="12.5703125" customWidth="1"/>
    <col min="10248" max="10248" width="14.140625" customWidth="1"/>
    <col min="10256" max="10256" width="8.85546875" customWidth="1"/>
    <col min="10496" max="10496" width="36.85546875" customWidth="1"/>
    <col min="10497" max="10497" width="13.7109375" customWidth="1"/>
    <col min="10498" max="10499" width="12.85546875" customWidth="1"/>
    <col min="10500" max="10500" width="12.5703125" customWidth="1"/>
    <col min="10501" max="10501" width="14" customWidth="1"/>
    <col min="10502" max="10502" width="12.85546875" customWidth="1"/>
    <col min="10503" max="10503" width="12.5703125" customWidth="1"/>
    <col min="10504" max="10504" width="14.140625" customWidth="1"/>
    <col min="10512" max="10512" width="8.85546875" customWidth="1"/>
    <col min="10752" max="10752" width="36.85546875" customWidth="1"/>
    <col min="10753" max="10753" width="13.7109375" customWidth="1"/>
    <col min="10754" max="10755" width="12.85546875" customWidth="1"/>
    <col min="10756" max="10756" width="12.5703125" customWidth="1"/>
    <col min="10757" max="10757" width="14" customWidth="1"/>
    <col min="10758" max="10758" width="12.85546875" customWidth="1"/>
    <col min="10759" max="10759" width="12.5703125" customWidth="1"/>
    <col min="10760" max="10760" width="14.140625" customWidth="1"/>
    <col min="10768" max="10768" width="8.85546875" customWidth="1"/>
    <col min="11008" max="11008" width="36.85546875" customWidth="1"/>
    <col min="11009" max="11009" width="13.7109375" customWidth="1"/>
    <col min="11010" max="11011" width="12.85546875" customWidth="1"/>
    <col min="11012" max="11012" width="12.5703125" customWidth="1"/>
    <col min="11013" max="11013" width="14" customWidth="1"/>
    <col min="11014" max="11014" width="12.85546875" customWidth="1"/>
    <col min="11015" max="11015" width="12.5703125" customWidth="1"/>
    <col min="11016" max="11016" width="14.140625" customWidth="1"/>
    <col min="11024" max="11024" width="8.85546875" customWidth="1"/>
    <col min="11264" max="11264" width="36.85546875" customWidth="1"/>
    <col min="11265" max="11265" width="13.7109375" customWidth="1"/>
    <col min="11266" max="11267" width="12.85546875" customWidth="1"/>
    <col min="11268" max="11268" width="12.5703125" customWidth="1"/>
    <col min="11269" max="11269" width="14" customWidth="1"/>
    <col min="11270" max="11270" width="12.85546875" customWidth="1"/>
    <col min="11271" max="11271" width="12.5703125" customWidth="1"/>
    <col min="11272" max="11272" width="14.140625" customWidth="1"/>
    <col min="11280" max="11280" width="8.85546875" customWidth="1"/>
    <col min="11520" max="11520" width="36.85546875" customWidth="1"/>
    <col min="11521" max="11521" width="13.7109375" customWidth="1"/>
    <col min="11522" max="11523" width="12.85546875" customWidth="1"/>
    <col min="11524" max="11524" width="12.5703125" customWidth="1"/>
    <col min="11525" max="11525" width="14" customWidth="1"/>
    <col min="11526" max="11526" width="12.85546875" customWidth="1"/>
    <col min="11527" max="11527" width="12.5703125" customWidth="1"/>
    <col min="11528" max="11528" width="14.140625" customWidth="1"/>
    <col min="11536" max="11536" width="8.85546875" customWidth="1"/>
    <col min="11776" max="11776" width="36.85546875" customWidth="1"/>
    <col min="11777" max="11777" width="13.7109375" customWidth="1"/>
    <col min="11778" max="11779" width="12.85546875" customWidth="1"/>
    <col min="11780" max="11780" width="12.5703125" customWidth="1"/>
    <col min="11781" max="11781" width="14" customWidth="1"/>
    <col min="11782" max="11782" width="12.85546875" customWidth="1"/>
    <col min="11783" max="11783" width="12.5703125" customWidth="1"/>
    <col min="11784" max="11784" width="14.140625" customWidth="1"/>
    <col min="11792" max="11792" width="8.85546875" customWidth="1"/>
    <col min="12032" max="12032" width="36.85546875" customWidth="1"/>
    <col min="12033" max="12033" width="13.7109375" customWidth="1"/>
    <col min="12034" max="12035" width="12.85546875" customWidth="1"/>
    <col min="12036" max="12036" width="12.5703125" customWidth="1"/>
    <col min="12037" max="12037" width="14" customWidth="1"/>
    <col min="12038" max="12038" width="12.85546875" customWidth="1"/>
    <col min="12039" max="12039" width="12.5703125" customWidth="1"/>
    <col min="12040" max="12040" width="14.140625" customWidth="1"/>
    <col min="12048" max="12048" width="8.85546875" customWidth="1"/>
    <col min="12288" max="12288" width="36.85546875" customWidth="1"/>
    <col min="12289" max="12289" width="13.7109375" customWidth="1"/>
    <col min="12290" max="12291" width="12.85546875" customWidth="1"/>
    <col min="12292" max="12292" width="12.5703125" customWidth="1"/>
    <col min="12293" max="12293" width="14" customWidth="1"/>
    <col min="12294" max="12294" width="12.85546875" customWidth="1"/>
    <col min="12295" max="12295" width="12.5703125" customWidth="1"/>
    <col min="12296" max="12296" width="14.140625" customWidth="1"/>
    <col min="12304" max="12304" width="8.85546875" customWidth="1"/>
    <col min="12544" max="12544" width="36.85546875" customWidth="1"/>
    <col min="12545" max="12545" width="13.7109375" customWidth="1"/>
    <col min="12546" max="12547" width="12.85546875" customWidth="1"/>
    <col min="12548" max="12548" width="12.5703125" customWidth="1"/>
    <col min="12549" max="12549" width="14" customWidth="1"/>
    <col min="12550" max="12550" width="12.85546875" customWidth="1"/>
    <col min="12551" max="12551" width="12.5703125" customWidth="1"/>
    <col min="12552" max="12552" width="14.140625" customWidth="1"/>
    <col min="12560" max="12560" width="8.85546875" customWidth="1"/>
    <col min="12800" max="12800" width="36.85546875" customWidth="1"/>
    <col min="12801" max="12801" width="13.7109375" customWidth="1"/>
    <col min="12802" max="12803" width="12.85546875" customWidth="1"/>
    <col min="12804" max="12804" width="12.5703125" customWidth="1"/>
    <col min="12805" max="12805" width="14" customWidth="1"/>
    <col min="12806" max="12806" width="12.85546875" customWidth="1"/>
    <col min="12807" max="12807" width="12.5703125" customWidth="1"/>
    <col min="12808" max="12808" width="14.140625" customWidth="1"/>
    <col min="12816" max="12816" width="8.85546875" customWidth="1"/>
    <col min="13056" max="13056" width="36.85546875" customWidth="1"/>
    <col min="13057" max="13057" width="13.7109375" customWidth="1"/>
    <col min="13058" max="13059" width="12.85546875" customWidth="1"/>
    <col min="13060" max="13060" width="12.5703125" customWidth="1"/>
    <col min="13061" max="13061" width="14" customWidth="1"/>
    <col min="13062" max="13062" width="12.85546875" customWidth="1"/>
    <col min="13063" max="13063" width="12.5703125" customWidth="1"/>
    <col min="13064" max="13064" width="14.140625" customWidth="1"/>
    <col min="13072" max="13072" width="8.85546875" customWidth="1"/>
    <col min="13312" max="13312" width="36.85546875" customWidth="1"/>
    <col min="13313" max="13313" width="13.7109375" customWidth="1"/>
    <col min="13314" max="13315" width="12.85546875" customWidth="1"/>
    <col min="13316" max="13316" width="12.5703125" customWidth="1"/>
    <col min="13317" max="13317" width="14" customWidth="1"/>
    <col min="13318" max="13318" width="12.85546875" customWidth="1"/>
    <col min="13319" max="13319" width="12.5703125" customWidth="1"/>
    <col min="13320" max="13320" width="14.140625" customWidth="1"/>
    <col min="13328" max="13328" width="8.85546875" customWidth="1"/>
    <col min="13568" max="13568" width="36.85546875" customWidth="1"/>
    <col min="13569" max="13569" width="13.7109375" customWidth="1"/>
    <col min="13570" max="13571" width="12.85546875" customWidth="1"/>
    <col min="13572" max="13572" width="12.5703125" customWidth="1"/>
    <col min="13573" max="13573" width="14" customWidth="1"/>
    <col min="13574" max="13574" width="12.85546875" customWidth="1"/>
    <col min="13575" max="13575" width="12.5703125" customWidth="1"/>
    <col min="13576" max="13576" width="14.140625" customWidth="1"/>
    <col min="13584" max="13584" width="8.85546875" customWidth="1"/>
    <col min="13824" max="13824" width="36.85546875" customWidth="1"/>
    <col min="13825" max="13825" width="13.7109375" customWidth="1"/>
    <col min="13826" max="13827" width="12.85546875" customWidth="1"/>
    <col min="13828" max="13828" width="12.5703125" customWidth="1"/>
    <col min="13829" max="13829" width="14" customWidth="1"/>
    <col min="13830" max="13830" width="12.85546875" customWidth="1"/>
    <col min="13831" max="13831" width="12.5703125" customWidth="1"/>
    <col min="13832" max="13832" width="14.140625" customWidth="1"/>
    <col min="13840" max="13840" width="8.85546875" customWidth="1"/>
    <col min="14080" max="14080" width="36.85546875" customWidth="1"/>
    <col min="14081" max="14081" width="13.7109375" customWidth="1"/>
    <col min="14082" max="14083" width="12.85546875" customWidth="1"/>
    <col min="14084" max="14084" width="12.5703125" customWidth="1"/>
    <col min="14085" max="14085" width="14" customWidth="1"/>
    <col min="14086" max="14086" width="12.85546875" customWidth="1"/>
    <col min="14087" max="14087" width="12.5703125" customWidth="1"/>
    <col min="14088" max="14088" width="14.140625" customWidth="1"/>
    <col min="14096" max="14096" width="8.85546875" customWidth="1"/>
    <col min="14336" max="14336" width="36.85546875" customWidth="1"/>
    <col min="14337" max="14337" width="13.7109375" customWidth="1"/>
    <col min="14338" max="14339" width="12.85546875" customWidth="1"/>
    <col min="14340" max="14340" width="12.5703125" customWidth="1"/>
    <col min="14341" max="14341" width="14" customWidth="1"/>
    <col min="14342" max="14342" width="12.85546875" customWidth="1"/>
    <col min="14343" max="14343" width="12.5703125" customWidth="1"/>
    <col min="14344" max="14344" width="14.140625" customWidth="1"/>
    <col min="14352" max="14352" width="8.85546875" customWidth="1"/>
    <col min="14592" max="14592" width="36.85546875" customWidth="1"/>
    <col min="14593" max="14593" width="13.7109375" customWidth="1"/>
    <col min="14594" max="14595" width="12.85546875" customWidth="1"/>
    <col min="14596" max="14596" width="12.5703125" customWidth="1"/>
    <col min="14597" max="14597" width="14" customWidth="1"/>
    <col min="14598" max="14598" width="12.85546875" customWidth="1"/>
    <col min="14599" max="14599" width="12.5703125" customWidth="1"/>
    <col min="14600" max="14600" width="14.140625" customWidth="1"/>
    <col min="14608" max="14608" width="8.85546875" customWidth="1"/>
    <col min="14848" max="14848" width="36.85546875" customWidth="1"/>
    <col min="14849" max="14849" width="13.7109375" customWidth="1"/>
    <col min="14850" max="14851" width="12.85546875" customWidth="1"/>
    <col min="14852" max="14852" width="12.5703125" customWidth="1"/>
    <col min="14853" max="14853" width="14" customWidth="1"/>
    <col min="14854" max="14854" width="12.85546875" customWidth="1"/>
    <col min="14855" max="14855" width="12.5703125" customWidth="1"/>
    <col min="14856" max="14856" width="14.140625" customWidth="1"/>
    <col min="14864" max="14864" width="8.85546875" customWidth="1"/>
    <col min="15104" max="15104" width="36.85546875" customWidth="1"/>
    <col min="15105" max="15105" width="13.7109375" customWidth="1"/>
    <col min="15106" max="15107" width="12.85546875" customWidth="1"/>
    <col min="15108" max="15108" width="12.5703125" customWidth="1"/>
    <col min="15109" max="15109" width="14" customWidth="1"/>
    <col min="15110" max="15110" width="12.85546875" customWidth="1"/>
    <col min="15111" max="15111" width="12.5703125" customWidth="1"/>
    <col min="15112" max="15112" width="14.140625" customWidth="1"/>
    <col min="15120" max="15120" width="8.85546875" customWidth="1"/>
    <col min="15360" max="15360" width="36.85546875" customWidth="1"/>
    <col min="15361" max="15361" width="13.7109375" customWidth="1"/>
    <col min="15362" max="15363" width="12.85546875" customWidth="1"/>
    <col min="15364" max="15364" width="12.5703125" customWidth="1"/>
    <col min="15365" max="15365" width="14" customWidth="1"/>
    <col min="15366" max="15366" width="12.85546875" customWidth="1"/>
    <col min="15367" max="15367" width="12.5703125" customWidth="1"/>
    <col min="15368" max="15368" width="14.140625" customWidth="1"/>
    <col min="15376" max="15376" width="8.85546875" customWidth="1"/>
    <col min="15616" max="15616" width="36.85546875" customWidth="1"/>
    <col min="15617" max="15617" width="13.7109375" customWidth="1"/>
    <col min="15618" max="15619" width="12.85546875" customWidth="1"/>
    <col min="15620" max="15620" width="12.5703125" customWidth="1"/>
    <col min="15621" max="15621" width="14" customWidth="1"/>
    <col min="15622" max="15622" width="12.85546875" customWidth="1"/>
    <col min="15623" max="15623" width="12.5703125" customWidth="1"/>
    <col min="15624" max="15624" width="14.140625" customWidth="1"/>
    <col min="15632" max="15632" width="8.85546875" customWidth="1"/>
    <col min="15872" max="15872" width="36.85546875" customWidth="1"/>
    <col min="15873" max="15873" width="13.7109375" customWidth="1"/>
    <col min="15874" max="15875" width="12.85546875" customWidth="1"/>
    <col min="15876" max="15876" width="12.5703125" customWidth="1"/>
    <col min="15877" max="15877" width="14" customWidth="1"/>
    <col min="15878" max="15878" width="12.85546875" customWidth="1"/>
    <col min="15879" max="15879" width="12.5703125" customWidth="1"/>
    <col min="15880" max="15880" width="14.140625" customWidth="1"/>
    <col min="15888" max="15888" width="8.85546875" customWidth="1"/>
    <col min="16128" max="16128" width="36.85546875" customWidth="1"/>
    <col min="16129" max="16129" width="13.7109375" customWidth="1"/>
    <col min="16130" max="16131" width="12.85546875" customWidth="1"/>
    <col min="16132" max="16132" width="12.5703125" customWidth="1"/>
    <col min="16133" max="16133" width="14" customWidth="1"/>
    <col min="16134" max="16134" width="12.85546875" customWidth="1"/>
    <col min="16135" max="16135" width="12.5703125" customWidth="1"/>
    <col min="16136" max="16136" width="14.140625" customWidth="1"/>
    <col min="16144" max="16144" width="8.85546875" customWidth="1"/>
  </cols>
  <sheetData>
    <row r="1" spans="1:14" x14ac:dyDescent="0.2">
      <c r="G1" s="408" t="s">
        <v>211</v>
      </c>
      <c r="H1" s="408"/>
    </row>
    <row r="2" spans="1:14" ht="15.75" x14ac:dyDescent="0.2">
      <c r="A2" s="469" t="s">
        <v>141</v>
      </c>
      <c r="B2" s="469"/>
      <c r="C2" s="469"/>
      <c r="D2" s="469"/>
      <c r="E2" s="469"/>
      <c r="F2" s="469"/>
      <c r="G2" s="469"/>
      <c r="H2" s="94"/>
    </row>
    <row r="3" spans="1:14" ht="15.75" customHeight="1" x14ac:dyDescent="0.2">
      <c r="A3" s="467" t="s">
        <v>231</v>
      </c>
      <c r="B3" s="467"/>
      <c r="C3" s="467"/>
      <c r="D3" s="467"/>
      <c r="E3" s="467"/>
      <c r="F3" s="467"/>
      <c r="G3" s="467"/>
      <c r="H3" s="114"/>
    </row>
    <row r="4" spans="1:14" ht="23.25" customHeight="1" x14ac:dyDescent="0.2">
      <c r="A4" s="467" t="s">
        <v>345</v>
      </c>
      <c r="B4" s="467"/>
      <c r="C4" s="467"/>
      <c r="D4" s="467"/>
      <c r="E4" s="467"/>
      <c r="F4" s="467"/>
      <c r="G4" s="467"/>
      <c r="H4" s="467"/>
    </row>
    <row r="5" spans="1:14" ht="23.25" customHeight="1" thickBot="1" x14ac:dyDescent="0.25">
      <c r="A5" s="95"/>
      <c r="B5" s="95"/>
      <c r="C5" s="95"/>
      <c r="D5" s="95"/>
      <c r="E5" s="95"/>
      <c r="F5" s="95"/>
      <c r="G5" s="95"/>
      <c r="H5" s="96" t="s">
        <v>63</v>
      </c>
    </row>
    <row r="6" spans="1:14" ht="22.5" customHeight="1" thickBot="1" x14ac:dyDescent="0.25">
      <c r="A6" s="468" t="s">
        <v>64</v>
      </c>
      <c r="B6" s="426" t="s">
        <v>19</v>
      </c>
      <c r="C6" s="427"/>
      <c r="D6" s="428">
        <v>2022</v>
      </c>
      <c r="E6" s="429"/>
      <c r="F6" s="440" t="s">
        <v>7</v>
      </c>
      <c r="G6" s="441"/>
      <c r="H6" s="442"/>
    </row>
    <row r="7" spans="1:14" ht="30.75" customHeight="1" thickBot="1" x14ac:dyDescent="0.25">
      <c r="A7" s="468"/>
      <c r="B7" s="286">
        <v>2020</v>
      </c>
      <c r="C7" s="286">
        <v>2021</v>
      </c>
      <c r="D7" s="286" t="s">
        <v>153</v>
      </c>
      <c r="E7" s="319" t="s">
        <v>68</v>
      </c>
      <c r="F7" s="286">
        <v>2023</v>
      </c>
      <c r="G7" s="286">
        <v>2024</v>
      </c>
      <c r="H7" s="286">
        <v>2025</v>
      </c>
    </row>
    <row r="8" spans="1:14" ht="42.75" customHeight="1" x14ac:dyDescent="0.2">
      <c r="A8" s="97" t="s">
        <v>172</v>
      </c>
      <c r="B8" s="63">
        <v>8235.5</v>
      </c>
      <c r="C8" s="282">
        <f>'расчет прибыли по предприятиям'!C10+'расчет прибыли по предприятиям'!C33+'расчет прибыли по предприятиям'!C55+'расчет прибыли по предприятиям'!C77+'расчет прибыли по предприятиям'!C99</f>
        <v>8735.8256420999987</v>
      </c>
      <c r="D8" s="282">
        <f>'расчет прибыли по предприятиям'!D10+'расчет прибыли по предприятиям'!D33+'расчет прибыли по предприятиям'!D55+'расчет прибыли по предприятиям'!D77+'расчет прибыли по предприятиям'!D99</f>
        <v>4365.37</v>
      </c>
      <c r="E8" s="282">
        <f>'расчет прибыли по предприятиям'!E10+'расчет прибыли по предприятиям'!E33+'расчет прибыли по предприятиям'!E55+'расчет прибыли по предприятиям'!E77+'расчет прибыли по предприятиям'!E99</f>
        <v>9518.7800000000007</v>
      </c>
      <c r="F8" s="282">
        <f>'расчет прибыли по предприятиям'!F10+'расчет прибыли по предприятиям'!F33+'расчет прибыли по предприятиям'!F55+'расчет прибыли по предприятиям'!F77+'расчет прибыли по предприятиям'!F99</f>
        <v>10105.761246589265</v>
      </c>
      <c r="G8" s="282">
        <f>'расчет прибыли по предприятиям'!G10+'расчет прибыли по предприятиям'!G33+'расчет прибыли по предприятиям'!G55+'расчет прибыли по предприятиям'!G77+'расчет прибыли по предприятиям'!G99</f>
        <v>10419.465315853085</v>
      </c>
      <c r="H8" s="282">
        <f>'расчет прибыли по предприятиям'!H10+'расчет прибыли по предприятиям'!H33+'расчет прибыли по предприятиям'!H55+'расчет прибыли по предприятиям'!H77+'расчет прибыли по предприятиям'!H99</f>
        <v>10754.618576713236</v>
      </c>
    </row>
    <row r="9" spans="1:14" ht="36.75" customHeight="1" x14ac:dyDescent="0.2">
      <c r="A9" s="97" t="s">
        <v>106</v>
      </c>
      <c r="B9" s="62">
        <v>6913.3</v>
      </c>
      <c r="C9" s="283">
        <f>'расчет прибыли по предприятиям'!C11+'расчет прибыли по предприятиям'!C34+'расчет прибыли по предприятиям'!C56+'расчет прибыли по предприятиям'!C78+'расчет прибыли по предприятиям'!C100</f>
        <v>7332.6256420999989</v>
      </c>
      <c r="D9" s="283">
        <f>'расчет прибыли по предприятиям'!D11+'расчет прибыли по предприятиям'!D34+'расчет прибыли по предприятиям'!D56+'расчет прибыли по предприятиям'!D78+'расчет прибыли по предприятиям'!D100</f>
        <v>3829.81</v>
      </c>
      <c r="E9" s="283">
        <f>'расчет прибыли по предприятиям'!E11+'расчет прибыли по предприятиям'!E34+'расчет прибыли по предприятиям'!E56+'расчет прибыли по предприятиям'!E78+'расчет прибыли по предприятиям'!E100</f>
        <v>8259.26</v>
      </c>
      <c r="F9" s="283">
        <f>'расчет прибыли по предприятиям'!F11+'расчет прибыли по предприятиям'!F34+'расчет прибыли по предприятиям'!F56+'расчет прибыли по предприятиям'!F78+'расчет прибыли по предприятиям'!F100</f>
        <v>8743.2912465892659</v>
      </c>
      <c r="G9" s="283">
        <f>'расчет прибыли по предприятиям'!G11+'расчет прибыли по предприятиям'!G34+'расчет прибыли по предприятиям'!G56+'расчет прибыли по предприятиям'!G78+'расчет прибыли по предприятиям'!G100</f>
        <v>9052.6553158530842</v>
      </c>
      <c r="H9" s="283">
        <f>'расчет прибыли по предприятиям'!H11+'расчет прибыли по предприятиям'!H34+'расчет прибыли по предприятиям'!H56+'расчет прибыли по предприятиям'!H78+'расчет прибыли по предприятиям'!H100</f>
        <v>9384.4585767132357</v>
      </c>
      <c r="I9" s="336"/>
      <c r="J9" s="336"/>
      <c r="K9" s="336"/>
      <c r="L9" s="336"/>
      <c r="M9" s="336"/>
      <c r="N9" s="336"/>
    </row>
    <row r="10" spans="1:14" ht="27.75" customHeight="1" x14ac:dyDescent="0.2">
      <c r="A10" s="98" t="s">
        <v>142</v>
      </c>
      <c r="B10" s="62">
        <v>1336.5</v>
      </c>
      <c r="C10" s="62">
        <f>'расчет прибыли по предприятиям'!C12+'расчет прибыли по предприятиям'!C35+'расчет прибыли по предприятиям'!C57+'расчет прибыли по предприятиям'!C79+'расчет прибыли по предприятиям'!C101</f>
        <v>1403.2</v>
      </c>
      <c r="D10" s="62">
        <f>'расчет прибыли по предприятиям'!D12+'расчет прибыли по предприятиям'!D35+'расчет прибыли по предприятиям'!D57+'расчет прибыли по предприятиям'!D79+'расчет прибыли по предприятиям'!D101</f>
        <v>535.55999999999995</v>
      </c>
      <c r="E10" s="62">
        <f>'расчет прибыли по предприятиям'!E12+'расчет прибыли по предприятиям'!E35+'расчет прибыли по предприятиям'!E57+'расчет прибыли по предприятиям'!E79+'расчет прибыли по предприятиям'!E101</f>
        <v>1359.52</v>
      </c>
      <c r="F10" s="62">
        <f>'расчет прибыли по предприятиям'!F12+'расчет прибыли по предприятиям'!F35+'расчет прибыли по предприятиям'!F57+'расчет прибыли по предприятиям'!F79+'расчет прибыли по предприятиям'!F101</f>
        <v>1362.4699999999998</v>
      </c>
      <c r="G10" s="62">
        <f>'расчет прибыли по предприятиям'!G12+'расчет прибыли по предприятиям'!G35+'расчет прибыли по предприятиям'!G57+'расчет прибыли по предприятиям'!G79+'расчет прибыли по предприятиям'!G101</f>
        <v>1366.81</v>
      </c>
      <c r="H10" s="62">
        <f>'расчет прибыли по предприятиям'!H12+'расчет прибыли по предприятиям'!H35+'расчет прибыли по предприятиям'!H57+'расчет прибыли по предприятиям'!H79+'расчет прибыли по предприятиям'!H101</f>
        <v>1370.16</v>
      </c>
    </row>
    <row r="11" spans="1:14" ht="28.5" customHeight="1" x14ac:dyDescent="0.2">
      <c r="A11" s="98" t="s">
        <v>65</v>
      </c>
      <c r="B11" s="62">
        <v>105.8</v>
      </c>
      <c r="C11" s="62">
        <f>'расчет прибыли по предприятиям'!C13+'расчет прибыли по предприятиям'!C36+'расчет прибыли по предприятиям'!C58+'расчет прибыли по предприятиям'!C80+'расчет прибыли по предприятиям'!C102</f>
        <v>101</v>
      </c>
      <c r="D11" s="62">
        <f>'расчет прибыли по предприятиям'!D13+'расчет прибыли по предприятиям'!D36+'расчет прибыли по предприятиям'!D58+'расчет прибыли по предприятиям'!D80+'расчет прибыли по предприятиям'!D102</f>
        <v>52</v>
      </c>
      <c r="E11" s="62">
        <f>'расчет прибыли по предприятиям'!E13+'расчет прибыли по предприятиям'!E36+'расчет прибыли по предприятиям'!E58+'расчет прибыли по предприятиям'!E80+'расчет прибыли по предприятиям'!E102</f>
        <v>104</v>
      </c>
      <c r="F11" s="62">
        <f>'расчет прибыли по предприятиям'!F13+'расчет прибыли по предприятиям'!F36+'расчет прибыли по предприятиям'!F58+'расчет прибыли по предприятиям'!F80+'расчет прибыли по предприятиям'!F102</f>
        <v>106</v>
      </c>
      <c r="G11" s="62">
        <f>'расчет прибыли по предприятиям'!G13+'расчет прибыли по предприятиям'!G36+'расчет прибыли по предприятиям'!G58+'расчет прибыли по предприятиям'!G80+'расчет прибыли по предприятиям'!G102</f>
        <v>107</v>
      </c>
      <c r="H11" s="62">
        <f>'расчет прибыли по предприятиям'!H13+'расчет прибыли по предприятиям'!H36+'расчет прибыли по предприятиям'!H58+'расчет прибыли по предприятиям'!H80+'расчет прибыли по предприятиям'!H102</f>
        <v>108</v>
      </c>
    </row>
    <row r="12" spans="1:14" ht="30" customHeight="1" x14ac:dyDescent="0.2">
      <c r="A12" s="98" t="s">
        <v>66</v>
      </c>
      <c r="B12" s="62">
        <v>190.7</v>
      </c>
      <c r="C12" s="62">
        <f>'расчет прибыли по предприятиям'!C14+'расчет прибыли по предприятиям'!C37+'расчет прибыли по предприятиям'!C59+'расчет прибыли по предприятиям'!C81+'расчет прибыли по предприятиям'!C103</f>
        <v>191</v>
      </c>
      <c r="D12" s="62">
        <f>'расчет прибыли по предприятиям'!D14+'расчет прибыли по предприятиям'!D37+'расчет прибыли по предприятиям'!D59+'расчет прибыли по предприятиям'!D81+'расчет прибыли по предприятиям'!D103</f>
        <v>92</v>
      </c>
      <c r="E12" s="62">
        <f>'расчет прибыли по предприятиям'!E14+'расчет прибыли по предприятиям'!E37+'расчет прибыли по предприятиям'!E59+'расчет прибыли по предприятиям'!E81+'расчет прибыли по предприятиям'!E103</f>
        <v>195</v>
      </c>
      <c r="F12" s="62">
        <f>'расчет прибыли по предприятиям'!F14+'расчет прибыли по предприятиям'!F37+'расчет прибыли по предприятиям'!F59+'расчет прибыли по предприятиям'!F81+'расчет прибыли по предприятиям'!F103</f>
        <v>198</v>
      </c>
      <c r="G12" s="62">
        <f>'расчет прибыли по предприятиям'!G14+'расчет прибыли по предприятиям'!G37+'расчет прибыли по предприятиям'!G59+'расчет прибыли по предприятиям'!G81+'расчет прибыли по предприятиям'!G103</f>
        <v>200</v>
      </c>
      <c r="H12" s="62">
        <f>'расчет прибыли по предприятиям'!H14+'расчет прибыли по предприятиям'!H37+'расчет прибыли по предприятиям'!H59+'расчет прибыли по предприятиям'!H81+'расчет прибыли по предприятиям'!H103</f>
        <v>202</v>
      </c>
    </row>
    <row r="13" spans="1:14" ht="27.75" customHeight="1" x14ac:dyDescent="0.2">
      <c r="A13" s="97" t="s">
        <v>143</v>
      </c>
      <c r="B13" s="62">
        <v>1039</v>
      </c>
      <c r="C13" s="62">
        <f>'расчет прибыли по предприятиям'!C15+'расчет прибыли по предприятиям'!C38+'расчет прибыли по предприятиям'!C60+'расчет прибыли по предприятиям'!C82+'расчет прибыли по предприятиям'!C104</f>
        <v>1118.6000000000001</v>
      </c>
      <c r="D13" s="62">
        <f>'расчет прибыли по предприятиям'!D15+'расчет прибыли по предприятиям'!D38+'расчет прибыли по предприятиям'!D60+'расчет прибыли по предприятиям'!D82+'расчет прибыли по предприятиям'!D104</f>
        <v>647.55999999999995</v>
      </c>
      <c r="E13" s="62">
        <f>'расчет прибыли по предприятиям'!E15+'расчет прибыли по предприятиям'!E38+'расчет прибыли по предприятиям'!E60+'расчет прибыли по предприятиям'!E82+'расчет прибыли по предприятиям'!E104</f>
        <v>1067.32</v>
      </c>
      <c r="F13" s="62">
        <f>'расчет прибыли по предприятиям'!F15+'расчет прибыли по предприятиям'!F38+'расчет прибыли по предприятиям'!F60+'расчет прибыли по предприятиям'!F82+'расчет прибыли по предприятиям'!F104</f>
        <v>1077.27</v>
      </c>
      <c r="G13" s="62">
        <f>'расчет прибыли по предприятиям'!G15+'расчет прибыли по предприятиям'!G38+'расчет прибыли по предприятиям'!G60+'расчет прибыли по предприятиям'!G82+'расчет прибыли по предприятиям'!G104</f>
        <v>1081.81</v>
      </c>
      <c r="H13" s="62">
        <f>'расчет прибыли по предприятиям'!H15+'расчет прибыли по предприятиям'!H38+'расчет прибыли по предприятиям'!H60+'расчет прибыли по предприятиям'!H82+'расчет прибыли по предприятиям'!H104</f>
        <v>1086.1600000000001</v>
      </c>
    </row>
    <row r="14" spans="1:14" ht="48" customHeight="1" x14ac:dyDescent="0.2">
      <c r="A14" s="97" t="s">
        <v>144</v>
      </c>
      <c r="B14" s="62">
        <v>992.7</v>
      </c>
      <c r="C14" s="62">
        <f>'расчет прибыли по предприятиям'!C16+'расчет прибыли по предприятиям'!C39+'расчет прибыли по предприятиям'!C61+'расчет прибыли по предприятиям'!C83+'расчет прибыли по предприятиям'!C105</f>
        <v>997.1</v>
      </c>
      <c r="D14" s="62">
        <f>'расчет прибыли по предприятиям'!D16+'расчет прибыли по предприятиям'!D39+'расчет прибыли по предприятиям'!D61+'расчет прибыли по предприятиям'!D83+'расчет прибыли по предприятиям'!D105</f>
        <v>803.13</v>
      </c>
      <c r="E14" s="62">
        <f>'расчет прибыли по предприятиям'!E16+'расчет прибыли по предприятиям'!E39+'расчет прибыли по предприятиям'!E61+'расчет прибыли по предприятиям'!E83+'расчет прибыли по предприятиям'!E105</f>
        <v>938.4</v>
      </c>
      <c r="F14" s="62">
        <f>'расчет прибыли по предприятиям'!F16+'расчет прибыли по предприятиям'!F39+'расчет прибыли по предприятиям'!F61+'расчет прибыли по предприятиям'!F83+'расчет прибыли по предприятиям'!F105</f>
        <v>943.69999999999993</v>
      </c>
      <c r="G14" s="62">
        <f>'расчет прибыли по предприятиям'!G16+'расчет прибыли по предприятиям'!G39+'расчет прибыли по предприятиям'!G61+'расчет прибыли по предприятиям'!G83+'расчет прибыли по предприятиям'!G105</f>
        <v>949.94</v>
      </c>
      <c r="H14" s="62">
        <f>'расчет прибыли по предприятиям'!H16+'расчет прибыли по предприятиям'!H39+'расчет прибыли по предприятиям'!H61+'расчет прибыли по предприятиям'!H83+'расчет прибыли по предприятиям'!H105</f>
        <v>971.15</v>
      </c>
    </row>
    <row r="15" spans="1:14" ht="31.5" customHeight="1" x14ac:dyDescent="0.2">
      <c r="A15" s="99" t="s">
        <v>145</v>
      </c>
      <c r="B15" s="100">
        <v>4</v>
      </c>
      <c r="C15" s="100">
        <v>4</v>
      </c>
      <c r="D15" s="100">
        <v>4</v>
      </c>
      <c r="E15" s="100">
        <v>5</v>
      </c>
      <c r="F15" s="100">
        <v>5</v>
      </c>
      <c r="G15" s="100">
        <v>5</v>
      </c>
      <c r="H15" s="100">
        <v>5</v>
      </c>
    </row>
    <row r="16" spans="1:14" ht="31.5" customHeight="1" x14ac:dyDescent="0.2">
      <c r="A16" s="101" t="s">
        <v>146</v>
      </c>
      <c r="B16" s="102">
        <v>1041.0999999999999</v>
      </c>
      <c r="C16" s="102">
        <f>'расчет прибыли по предприятиям'!C15+'расчет прибыли по предприятиям'!C38+'расчет прибыли по предприятиям'!C60+'расчет прибыли по предприятиям'!C82</f>
        <v>1122.4000000000001</v>
      </c>
      <c r="D16" s="102">
        <f>'расчет прибыли по предприятиям'!D15+'расчет прибыли по предприятиям'!D38+'расчет прибыли по предприятиям'!D60+'расчет прибыли по предприятиям'!D82</f>
        <v>649.76</v>
      </c>
      <c r="E16" s="102">
        <f>'расчет прибыли по предприятиям'!E15+'расчет прибыли по предприятиям'!E38+'расчет прибыли по предприятиям'!E60+'расчет прибыли по предприятиям'!E82</f>
        <v>1066.52</v>
      </c>
      <c r="F16" s="102">
        <f>'расчет прибыли по предприятиям'!F15+'расчет прибыли по предприятиям'!F38+'расчет прибыли по предприятиям'!F60+'расчет прибыли по предприятиям'!F82</f>
        <v>1075.67</v>
      </c>
      <c r="G16" s="102">
        <f>'расчет прибыли по предприятиям'!G15+'расчет прибыли по предприятиям'!G38+'расчет прибыли по предприятиям'!G60+'расчет прибыли по предприятиям'!G82</f>
        <v>1079.81</v>
      </c>
      <c r="H16" s="102">
        <f>'расчет прибыли по предприятиям'!H15+'расчет прибыли по предприятиям'!H38+'расчет прибыли по предприятиям'!H60+'расчет прибыли по предприятиям'!H82</f>
        <v>1083.96</v>
      </c>
    </row>
    <row r="17" spans="1:8" ht="31.5" customHeight="1" x14ac:dyDescent="0.2">
      <c r="A17" s="101" t="s">
        <v>147</v>
      </c>
      <c r="B17" s="102">
        <v>1</v>
      </c>
      <c r="C17" s="102">
        <v>1</v>
      </c>
      <c r="D17" s="103">
        <v>1</v>
      </c>
      <c r="E17" s="103">
        <v>0</v>
      </c>
      <c r="F17" s="104">
        <v>0</v>
      </c>
      <c r="G17" s="103">
        <v>0</v>
      </c>
      <c r="H17" s="105">
        <v>0</v>
      </c>
    </row>
    <row r="18" spans="1:8" ht="31.5" customHeight="1" thickBot="1" x14ac:dyDescent="0.25">
      <c r="A18" s="106" t="s">
        <v>148</v>
      </c>
      <c r="B18" s="107">
        <v>-2.1</v>
      </c>
      <c r="C18" s="107">
        <f>'расчет прибыли по предприятиям'!C104</f>
        <v>-3.8</v>
      </c>
      <c r="D18" s="107">
        <f>'расчет прибыли по предприятиям'!D104</f>
        <v>-2.2000000000000002</v>
      </c>
      <c r="E18" s="107">
        <f>'расчет прибыли по предприятиям'!E104</f>
        <v>0.8</v>
      </c>
      <c r="F18" s="107">
        <f>'расчет прибыли по предприятиям'!F104</f>
        <v>1.6</v>
      </c>
      <c r="G18" s="107">
        <f>'расчет прибыли по предприятиям'!G104</f>
        <v>2</v>
      </c>
      <c r="H18" s="107">
        <f>'расчет прибыли по предприятиям'!H104</f>
        <v>2.2000000000000002</v>
      </c>
    </row>
    <row r="19" spans="1:8" x14ac:dyDescent="0.2">
      <c r="A19" s="25"/>
    </row>
    <row r="20" spans="1:8" ht="15" x14ac:dyDescent="0.2">
      <c r="A20" s="466" t="s">
        <v>149</v>
      </c>
      <c r="B20" s="466"/>
      <c r="C20" s="466"/>
      <c r="D20" s="466"/>
      <c r="E20" s="466"/>
      <c r="F20" s="466"/>
      <c r="G20" s="466"/>
      <c r="H20" s="466"/>
    </row>
    <row r="21" spans="1:8" x14ac:dyDescent="0.2">
      <c r="A21" s="25"/>
    </row>
    <row r="22" spans="1:8" ht="12.75" customHeight="1" x14ac:dyDescent="0.2">
      <c r="A22" s="108" t="s">
        <v>357</v>
      </c>
      <c r="D22" s="401" t="s">
        <v>358</v>
      </c>
      <c r="E22" s="401"/>
      <c r="F22" s="401"/>
    </row>
    <row r="23" spans="1:8" x14ac:dyDescent="0.2">
      <c r="A23" s="25"/>
      <c r="D23" t="s">
        <v>53</v>
      </c>
      <c r="E23" s="328" t="s">
        <v>359</v>
      </c>
    </row>
    <row r="24" spans="1:8" x14ac:dyDescent="0.2">
      <c r="A24" s="25"/>
    </row>
    <row r="25" spans="1:8" x14ac:dyDescent="0.2">
      <c r="A25" s="25"/>
    </row>
    <row r="26" spans="1:8" x14ac:dyDescent="0.2">
      <c r="A26" s="25"/>
    </row>
    <row r="27" spans="1:8" x14ac:dyDescent="0.2">
      <c r="A27" s="25"/>
    </row>
    <row r="28" spans="1:8" x14ac:dyDescent="0.2">
      <c r="A28" s="25"/>
    </row>
    <row r="29" spans="1:8" x14ac:dyDescent="0.2">
      <c r="A29" s="25"/>
    </row>
    <row r="30" spans="1:8" x14ac:dyDescent="0.2">
      <c r="A30" s="25"/>
    </row>
    <row r="31" spans="1:8" x14ac:dyDescent="0.2">
      <c r="A31" s="25"/>
    </row>
    <row r="32" spans="1:8" x14ac:dyDescent="0.2">
      <c r="A32" s="25"/>
    </row>
    <row r="33" spans="1:1" x14ac:dyDescent="0.2">
      <c r="A33" s="25"/>
    </row>
    <row r="34" spans="1:1" x14ac:dyDescent="0.2">
      <c r="A34" s="25"/>
    </row>
    <row r="35" spans="1:1" x14ac:dyDescent="0.2">
      <c r="A35" s="25"/>
    </row>
    <row r="36" spans="1:1" x14ac:dyDescent="0.2">
      <c r="A36" s="25"/>
    </row>
    <row r="37" spans="1:1" x14ac:dyDescent="0.2">
      <c r="A37" s="25"/>
    </row>
    <row r="38" spans="1:1" x14ac:dyDescent="0.2">
      <c r="A38" s="25"/>
    </row>
    <row r="39" spans="1:1" x14ac:dyDescent="0.2">
      <c r="A39" s="25"/>
    </row>
    <row r="40" spans="1:1" x14ac:dyDescent="0.2">
      <c r="A40" s="25"/>
    </row>
    <row r="41" spans="1:1" x14ac:dyDescent="0.2">
      <c r="A41" s="25"/>
    </row>
    <row r="42" spans="1:1" x14ac:dyDescent="0.2">
      <c r="A42" s="25"/>
    </row>
    <row r="43" spans="1:1" x14ac:dyDescent="0.2">
      <c r="A43" s="25"/>
    </row>
    <row r="44" spans="1:1" x14ac:dyDescent="0.2">
      <c r="A44" s="25"/>
    </row>
    <row r="45" spans="1:1" x14ac:dyDescent="0.2">
      <c r="A45" s="25"/>
    </row>
    <row r="46" spans="1:1" x14ac:dyDescent="0.2">
      <c r="A46" s="25"/>
    </row>
    <row r="47" spans="1:1" x14ac:dyDescent="0.2">
      <c r="A47" s="25"/>
    </row>
  </sheetData>
  <mergeCells count="10">
    <mergeCell ref="A20:H20"/>
    <mergeCell ref="D22:F22"/>
    <mergeCell ref="G1:H1"/>
    <mergeCell ref="A4:H4"/>
    <mergeCell ref="A6:A7"/>
    <mergeCell ref="B6:C6"/>
    <mergeCell ref="D6:E6"/>
    <mergeCell ref="F6:H6"/>
    <mergeCell ref="A2:G2"/>
    <mergeCell ref="A3:G3"/>
  </mergeCells>
  <printOptions horizontalCentered="1"/>
  <pageMargins left="0.19685039370078741" right="0" top="0.19685039370078741" bottom="0.19685039370078741" header="0.51181102362204722" footer="0.11811023622047245"/>
  <pageSetup paperSize="9" orientation="landscape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L41"/>
  <sheetViews>
    <sheetView view="pageBreakPreview" topLeftCell="A26" zoomScale="70" zoomScaleNormal="100" zoomScaleSheetLayoutView="70" workbookViewId="0">
      <selection activeCell="I41" sqref="I41"/>
    </sheetView>
  </sheetViews>
  <sheetFormatPr defaultRowHeight="12.75" x14ac:dyDescent="0.2"/>
  <cols>
    <col min="1" max="1" width="4.28515625" bestFit="1" customWidth="1"/>
    <col min="2" max="2" width="31" customWidth="1"/>
    <col min="3" max="4" width="23.28515625" customWidth="1"/>
    <col min="5" max="5" width="22.28515625" customWidth="1"/>
    <col min="6" max="6" width="21" customWidth="1"/>
    <col min="7" max="7" width="19.28515625" customWidth="1"/>
    <col min="8" max="8" width="23.28515625" customWidth="1"/>
    <col min="9" max="9" width="22.28515625" customWidth="1"/>
    <col min="10" max="10" width="21" customWidth="1"/>
    <col min="11" max="11" width="19.28515625" customWidth="1"/>
    <col min="257" max="257" width="4.28515625" bestFit="1" customWidth="1"/>
    <col min="258" max="258" width="31" customWidth="1"/>
    <col min="259" max="260" width="23.28515625" customWidth="1"/>
    <col min="261" max="261" width="22.28515625" customWidth="1"/>
    <col min="262" max="262" width="21" customWidth="1"/>
    <col min="263" max="263" width="19.28515625" customWidth="1"/>
    <col min="264" max="264" width="23.28515625" customWidth="1"/>
    <col min="265" max="265" width="22.28515625" customWidth="1"/>
    <col min="266" max="266" width="21" customWidth="1"/>
    <col min="267" max="267" width="19.28515625" customWidth="1"/>
    <col min="513" max="513" width="4.28515625" bestFit="1" customWidth="1"/>
    <col min="514" max="514" width="31" customWidth="1"/>
    <col min="515" max="516" width="23.28515625" customWidth="1"/>
    <col min="517" max="517" width="22.28515625" customWidth="1"/>
    <col min="518" max="518" width="21" customWidth="1"/>
    <col min="519" max="519" width="19.28515625" customWidth="1"/>
    <col min="520" max="520" width="23.28515625" customWidth="1"/>
    <col min="521" max="521" width="22.28515625" customWidth="1"/>
    <col min="522" max="522" width="21" customWidth="1"/>
    <col min="523" max="523" width="19.28515625" customWidth="1"/>
    <col min="769" max="769" width="4.28515625" bestFit="1" customWidth="1"/>
    <col min="770" max="770" width="31" customWidth="1"/>
    <col min="771" max="772" width="23.28515625" customWidth="1"/>
    <col min="773" max="773" width="22.28515625" customWidth="1"/>
    <col min="774" max="774" width="21" customWidth="1"/>
    <col min="775" max="775" width="19.28515625" customWidth="1"/>
    <col min="776" max="776" width="23.28515625" customWidth="1"/>
    <col min="777" max="777" width="22.28515625" customWidth="1"/>
    <col min="778" max="778" width="21" customWidth="1"/>
    <col min="779" max="779" width="19.28515625" customWidth="1"/>
    <col min="1025" max="1025" width="4.28515625" bestFit="1" customWidth="1"/>
    <col min="1026" max="1026" width="31" customWidth="1"/>
    <col min="1027" max="1028" width="23.28515625" customWidth="1"/>
    <col min="1029" max="1029" width="22.28515625" customWidth="1"/>
    <col min="1030" max="1030" width="21" customWidth="1"/>
    <col min="1031" max="1031" width="19.28515625" customWidth="1"/>
    <col min="1032" max="1032" width="23.28515625" customWidth="1"/>
    <col min="1033" max="1033" width="22.28515625" customWidth="1"/>
    <col min="1034" max="1034" width="21" customWidth="1"/>
    <col min="1035" max="1035" width="19.28515625" customWidth="1"/>
    <col min="1281" max="1281" width="4.28515625" bestFit="1" customWidth="1"/>
    <col min="1282" max="1282" width="31" customWidth="1"/>
    <col min="1283" max="1284" width="23.28515625" customWidth="1"/>
    <col min="1285" max="1285" width="22.28515625" customWidth="1"/>
    <col min="1286" max="1286" width="21" customWidth="1"/>
    <col min="1287" max="1287" width="19.28515625" customWidth="1"/>
    <col min="1288" max="1288" width="23.28515625" customWidth="1"/>
    <col min="1289" max="1289" width="22.28515625" customWidth="1"/>
    <col min="1290" max="1290" width="21" customWidth="1"/>
    <col min="1291" max="1291" width="19.28515625" customWidth="1"/>
    <col min="1537" max="1537" width="4.28515625" bestFit="1" customWidth="1"/>
    <col min="1538" max="1538" width="31" customWidth="1"/>
    <col min="1539" max="1540" width="23.28515625" customWidth="1"/>
    <col min="1541" max="1541" width="22.28515625" customWidth="1"/>
    <col min="1542" max="1542" width="21" customWidth="1"/>
    <col min="1543" max="1543" width="19.28515625" customWidth="1"/>
    <col min="1544" max="1544" width="23.28515625" customWidth="1"/>
    <col min="1545" max="1545" width="22.28515625" customWidth="1"/>
    <col min="1546" max="1546" width="21" customWidth="1"/>
    <col min="1547" max="1547" width="19.28515625" customWidth="1"/>
    <col min="1793" max="1793" width="4.28515625" bestFit="1" customWidth="1"/>
    <col min="1794" max="1794" width="31" customWidth="1"/>
    <col min="1795" max="1796" width="23.28515625" customWidth="1"/>
    <col min="1797" max="1797" width="22.28515625" customWidth="1"/>
    <col min="1798" max="1798" width="21" customWidth="1"/>
    <col min="1799" max="1799" width="19.28515625" customWidth="1"/>
    <col min="1800" max="1800" width="23.28515625" customWidth="1"/>
    <col min="1801" max="1801" width="22.28515625" customWidth="1"/>
    <col min="1802" max="1802" width="21" customWidth="1"/>
    <col min="1803" max="1803" width="19.28515625" customWidth="1"/>
    <col min="2049" max="2049" width="4.28515625" bestFit="1" customWidth="1"/>
    <col min="2050" max="2050" width="31" customWidth="1"/>
    <col min="2051" max="2052" width="23.28515625" customWidth="1"/>
    <col min="2053" max="2053" width="22.28515625" customWidth="1"/>
    <col min="2054" max="2054" width="21" customWidth="1"/>
    <col min="2055" max="2055" width="19.28515625" customWidth="1"/>
    <col min="2056" max="2056" width="23.28515625" customWidth="1"/>
    <col min="2057" max="2057" width="22.28515625" customWidth="1"/>
    <col min="2058" max="2058" width="21" customWidth="1"/>
    <col min="2059" max="2059" width="19.28515625" customWidth="1"/>
    <col min="2305" max="2305" width="4.28515625" bestFit="1" customWidth="1"/>
    <col min="2306" max="2306" width="31" customWidth="1"/>
    <col min="2307" max="2308" width="23.28515625" customWidth="1"/>
    <col min="2309" max="2309" width="22.28515625" customWidth="1"/>
    <col min="2310" max="2310" width="21" customWidth="1"/>
    <col min="2311" max="2311" width="19.28515625" customWidth="1"/>
    <col min="2312" max="2312" width="23.28515625" customWidth="1"/>
    <col min="2313" max="2313" width="22.28515625" customWidth="1"/>
    <col min="2314" max="2314" width="21" customWidth="1"/>
    <col min="2315" max="2315" width="19.28515625" customWidth="1"/>
    <col min="2561" max="2561" width="4.28515625" bestFit="1" customWidth="1"/>
    <col min="2562" max="2562" width="31" customWidth="1"/>
    <col min="2563" max="2564" width="23.28515625" customWidth="1"/>
    <col min="2565" max="2565" width="22.28515625" customWidth="1"/>
    <col min="2566" max="2566" width="21" customWidth="1"/>
    <col min="2567" max="2567" width="19.28515625" customWidth="1"/>
    <col min="2568" max="2568" width="23.28515625" customWidth="1"/>
    <col min="2569" max="2569" width="22.28515625" customWidth="1"/>
    <col min="2570" max="2570" width="21" customWidth="1"/>
    <col min="2571" max="2571" width="19.28515625" customWidth="1"/>
    <col min="2817" max="2817" width="4.28515625" bestFit="1" customWidth="1"/>
    <col min="2818" max="2818" width="31" customWidth="1"/>
    <col min="2819" max="2820" width="23.28515625" customWidth="1"/>
    <col min="2821" max="2821" width="22.28515625" customWidth="1"/>
    <col min="2822" max="2822" width="21" customWidth="1"/>
    <col min="2823" max="2823" width="19.28515625" customWidth="1"/>
    <col min="2824" max="2824" width="23.28515625" customWidth="1"/>
    <col min="2825" max="2825" width="22.28515625" customWidth="1"/>
    <col min="2826" max="2826" width="21" customWidth="1"/>
    <col min="2827" max="2827" width="19.28515625" customWidth="1"/>
    <col min="3073" max="3073" width="4.28515625" bestFit="1" customWidth="1"/>
    <col min="3074" max="3074" width="31" customWidth="1"/>
    <col min="3075" max="3076" width="23.28515625" customWidth="1"/>
    <col min="3077" max="3077" width="22.28515625" customWidth="1"/>
    <col min="3078" max="3078" width="21" customWidth="1"/>
    <col min="3079" max="3079" width="19.28515625" customWidth="1"/>
    <col min="3080" max="3080" width="23.28515625" customWidth="1"/>
    <col min="3081" max="3081" width="22.28515625" customWidth="1"/>
    <col min="3082" max="3082" width="21" customWidth="1"/>
    <col min="3083" max="3083" width="19.28515625" customWidth="1"/>
    <col min="3329" max="3329" width="4.28515625" bestFit="1" customWidth="1"/>
    <col min="3330" max="3330" width="31" customWidth="1"/>
    <col min="3331" max="3332" width="23.28515625" customWidth="1"/>
    <col min="3333" max="3333" width="22.28515625" customWidth="1"/>
    <col min="3334" max="3334" width="21" customWidth="1"/>
    <col min="3335" max="3335" width="19.28515625" customWidth="1"/>
    <col min="3336" max="3336" width="23.28515625" customWidth="1"/>
    <col min="3337" max="3337" width="22.28515625" customWidth="1"/>
    <col min="3338" max="3338" width="21" customWidth="1"/>
    <col min="3339" max="3339" width="19.28515625" customWidth="1"/>
    <col min="3585" max="3585" width="4.28515625" bestFit="1" customWidth="1"/>
    <col min="3586" max="3586" width="31" customWidth="1"/>
    <col min="3587" max="3588" width="23.28515625" customWidth="1"/>
    <col min="3589" max="3589" width="22.28515625" customWidth="1"/>
    <col min="3590" max="3590" width="21" customWidth="1"/>
    <col min="3591" max="3591" width="19.28515625" customWidth="1"/>
    <col min="3592" max="3592" width="23.28515625" customWidth="1"/>
    <col min="3593" max="3593" width="22.28515625" customWidth="1"/>
    <col min="3594" max="3594" width="21" customWidth="1"/>
    <col min="3595" max="3595" width="19.28515625" customWidth="1"/>
    <col min="3841" max="3841" width="4.28515625" bestFit="1" customWidth="1"/>
    <col min="3842" max="3842" width="31" customWidth="1"/>
    <col min="3843" max="3844" width="23.28515625" customWidth="1"/>
    <col min="3845" max="3845" width="22.28515625" customWidth="1"/>
    <col min="3846" max="3846" width="21" customWidth="1"/>
    <col min="3847" max="3847" width="19.28515625" customWidth="1"/>
    <col min="3848" max="3848" width="23.28515625" customWidth="1"/>
    <col min="3849" max="3849" width="22.28515625" customWidth="1"/>
    <col min="3850" max="3850" width="21" customWidth="1"/>
    <col min="3851" max="3851" width="19.28515625" customWidth="1"/>
    <col min="4097" max="4097" width="4.28515625" bestFit="1" customWidth="1"/>
    <col min="4098" max="4098" width="31" customWidth="1"/>
    <col min="4099" max="4100" width="23.28515625" customWidth="1"/>
    <col min="4101" max="4101" width="22.28515625" customWidth="1"/>
    <col min="4102" max="4102" width="21" customWidth="1"/>
    <col min="4103" max="4103" width="19.28515625" customWidth="1"/>
    <col min="4104" max="4104" width="23.28515625" customWidth="1"/>
    <col min="4105" max="4105" width="22.28515625" customWidth="1"/>
    <col min="4106" max="4106" width="21" customWidth="1"/>
    <col min="4107" max="4107" width="19.28515625" customWidth="1"/>
    <col min="4353" max="4353" width="4.28515625" bestFit="1" customWidth="1"/>
    <col min="4354" max="4354" width="31" customWidth="1"/>
    <col min="4355" max="4356" width="23.28515625" customWidth="1"/>
    <col min="4357" max="4357" width="22.28515625" customWidth="1"/>
    <col min="4358" max="4358" width="21" customWidth="1"/>
    <col min="4359" max="4359" width="19.28515625" customWidth="1"/>
    <col min="4360" max="4360" width="23.28515625" customWidth="1"/>
    <col min="4361" max="4361" width="22.28515625" customWidth="1"/>
    <col min="4362" max="4362" width="21" customWidth="1"/>
    <col min="4363" max="4363" width="19.28515625" customWidth="1"/>
    <col min="4609" max="4609" width="4.28515625" bestFit="1" customWidth="1"/>
    <col min="4610" max="4610" width="31" customWidth="1"/>
    <col min="4611" max="4612" width="23.28515625" customWidth="1"/>
    <col min="4613" max="4613" width="22.28515625" customWidth="1"/>
    <col min="4614" max="4614" width="21" customWidth="1"/>
    <col min="4615" max="4615" width="19.28515625" customWidth="1"/>
    <col min="4616" max="4616" width="23.28515625" customWidth="1"/>
    <col min="4617" max="4617" width="22.28515625" customWidth="1"/>
    <col min="4618" max="4618" width="21" customWidth="1"/>
    <col min="4619" max="4619" width="19.28515625" customWidth="1"/>
    <col min="4865" max="4865" width="4.28515625" bestFit="1" customWidth="1"/>
    <col min="4866" max="4866" width="31" customWidth="1"/>
    <col min="4867" max="4868" width="23.28515625" customWidth="1"/>
    <col min="4869" max="4869" width="22.28515625" customWidth="1"/>
    <col min="4870" max="4870" width="21" customWidth="1"/>
    <col min="4871" max="4871" width="19.28515625" customWidth="1"/>
    <col min="4872" max="4872" width="23.28515625" customWidth="1"/>
    <col min="4873" max="4873" width="22.28515625" customWidth="1"/>
    <col min="4874" max="4874" width="21" customWidth="1"/>
    <col min="4875" max="4875" width="19.28515625" customWidth="1"/>
    <col min="5121" max="5121" width="4.28515625" bestFit="1" customWidth="1"/>
    <col min="5122" max="5122" width="31" customWidth="1"/>
    <col min="5123" max="5124" width="23.28515625" customWidth="1"/>
    <col min="5125" max="5125" width="22.28515625" customWidth="1"/>
    <col min="5126" max="5126" width="21" customWidth="1"/>
    <col min="5127" max="5127" width="19.28515625" customWidth="1"/>
    <col min="5128" max="5128" width="23.28515625" customWidth="1"/>
    <col min="5129" max="5129" width="22.28515625" customWidth="1"/>
    <col min="5130" max="5130" width="21" customWidth="1"/>
    <col min="5131" max="5131" width="19.28515625" customWidth="1"/>
    <col min="5377" max="5377" width="4.28515625" bestFit="1" customWidth="1"/>
    <col min="5378" max="5378" width="31" customWidth="1"/>
    <col min="5379" max="5380" width="23.28515625" customWidth="1"/>
    <col min="5381" max="5381" width="22.28515625" customWidth="1"/>
    <col min="5382" max="5382" width="21" customWidth="1"/>
    <col min="5383" max="5383" width="19.28515625" customWidth="1"/>
    <col min="5384" max="5384" width="23.28515625" customWidth="1"/>
    <col min="5385" max="5385" width="22.28515625" customWidth="1"/>
    <col min="5386" max="5386" width="21" customWidth="1"/>
    <col min="5387" max="5387" width="19.28515625" customWidth="1"/>
    <col min="5633" max="5633" width="4.28515625" bestFit="1" customWidth="1"/>
    <col min="5634" max="5634" width="31" customWidth="1"/>
    <col min="5635" max="5636" width="23.28515625" customWidth="1"/>
    <col min="5637" max="5637" width="22.28515625" customWidth="1"/>
    <col min="5638" max="5638" width="21" customWidth="1"/>
    <col min="5639" max="5639" width="19.28515625" customWidth="1"/>
    <col min="5640" max="5640" width="23.28515625" customWidth="1"/>
    <col min="5641" max="5641" width="22.28515625" customWidth="1"/>
    <col min="5642" max="5642" width="21" customWidth="1"/>
    <col min="5643" max="5643" width="19.28515625" customWidth="1"/>
    <col min="5889" max="5889" width="4.28515625" bestFit="1" customWidth="1"/>
    <col min="5890" max="5890" width="31" customWidth="1"/>
    <col min="5891" max="5892" width="23.28515625" customWidth="1"/>
    <col min="5893" max="5893" width="22.28515625" customWidth="1"/>
    <col min="5894" max="5894" width="21" customWidth="1"/>
    <col min="5895" max="5895" width="19.28515625" customWidth="1"/>
    <col min="5896" max="5896" width="23.28515625" customWidth="1"/>
    <col min="5897" max="5897" width="22.28515625" customWidth="1"/>
    <col min="5898" max="5898" width="21" customWidth="1"/>
    <col min="5899" max="5899" width="19.28515625" customWidth="1"/>
    <col min="6145" max="6145" width="4.28515625" bestFit="1" customWidth="1"/>
    <col min="6146" max="6146" width="31" customWidth="1"/>
    <col min="6147" max="6148" width="23.28515625" customWidth="1"/>
    <col min="6149" max="6149" width="22.28515625" customWidth="1"/>
    <col min="6150" max="6150" width="21" customWidth="1"/>
    <col min="6151" max="6151" width="19.28515625" customWidth="1"/>
    <col min="6152" max="6152" width="23.28515625" customWidth="1"/>
    <col min="6153" max="6153" width="22.28515625" customWidth="1"/>
    <col min="6154" max="6154" width="21" customWidth="1"/>
    <col min="6155" max="6155" width="19.28515625" customWidth="1"/>
    <col min="6401" max="6401" width="4.28515625" bestFit="1" customWidth="1"/>
    <col min="6402" max="6402" width="31" customWidth="1"/>
    <col min="6403" max="6404" width="23.28515625" customWidth="1"/>
    <col min="6405" max="6405" width="22.28515625" customWidth="1"/>
    <col min="6406" max="6406" width="21" customWidth="1"/>
    <col min="6407" max="6407" width="19.28515625" customWidth="1"/>
    <col min="6408" max="6408" width="23.28515625" customWidth="1"/>
    <col min="6409" max="6409" width="22.28515625" customWidth="1"/>
    <col min="6410" max="6410" width="21" customWidth="1"/>
    <col min="6411" max="6411" width="19.28515625" customWidth="1"/>
    <col min="6657" max="6657" width="4.28515625" bestFit="1" customWidth="1"/>
    <col min="6658" max="6658" width="31" customWidth="1"/>
    <col min="6659" max="6660" width="23.28515625" customWidth="1"/>
    <col min="6661" max="6661" width="22.28515625" customWidth="1"/>
    <col min="6662" max="6662" width="21" customWidth="1"/>
    <col min="6663" max="6663" width="19.28515625" customWidth="1"/>
    <col min="6664" max="6664" width="23.28515625" customWidth="1"/>
    <col min="6665" max="6665" width="22.28515625" customWidth="1"/>
    <col min="6666" max="6666" width="21" customWidth="1"/>
    <col min="6667" max="6667" width="19.28515625" customWidth="1"/>
    <col min="6913" max="6913" width="4.28515625" bestFit="1" customWidth="1"/>
    <col min="6914" max="6914" width="31" customWidth="1"/>
    <col min="6915" max="6916" width="23.28515625" customWidth="1"/>
    <col min="6917" max="6917" width="22.28515625" customWidth="1"/>
    <col min="6918" max="6918" width="21" customWidth="1"/>
    <col min="6919" max="6919" width="19.28515625" customWidth="1"/>
    <col min="6920" max="6920" width="23.28515625" customWidth="1"/>
    <col min="6921" max="6921" width="22.28515625" customWidth="1"/>
    <col min="6922" max="6922" width="21" customWidth="1"/>
    <col min="6923" max="6923" width="19.28515625" customWidth="1"/>
    <col min="7169" max="7169" width="4.28515625" bestFit="1" customWidth="1"/>
    <col min="7170" max="7170" width="31" customWidth="1"/>
    <col min="7171" max="7172" width="23.28515625" customWidth="1"/>
    <col min="7173" max="7173" width="22.28515625" customWidth="1"/>
    <col min="7174" max="7174" width="21" customWidth="1"/>
    <col min="7175" max="7175" width="19.28515625" customWidth="1"/>
    <col min="7176" max="7176" width="23.28515625" customWidth="1"/>
    <col min="7177" max="7177" width="22.28515625" customWidth="1"/>
    <col min="7178" max="7178" width="21" customWidth="1"/>
    <col min="7179" max="7179" width="19.28515625" customWidth="1"/>
    <col min="7425" max="7425" width="4.28515625" bestFit="1" customWidth="1"/>
    <col min="7426" max="7426" width="31" customWidth="1"/>
    <col min="7427" max="7428" width="23.28515625" customWidth="1"/>
    <col min="7429" max="7429" width="22.28515625" customWidth="1"/>
    <col min="7430" max="7430" width="21" customWidth="1"/>
    <col min="7431" max="7431" width="19.28515625" customWidth="1"/>
    <col min="7432" max="7432" width="23.28515625" customWidth="1"/>
    <col min="7433" max="7433" width="22.28515625" customWidth="1"/>
    <col min="7434" max="7434" width="21" customWidth="1"/>
    <col min="7435" max="7435" width="19.28515625" customWidth="1"/>
    <col min="7681" max="7681" width="4.28515625" bestFit="1" customWidth="1"/>
    <col min="7682" max="7682" width="31" customWidth="1"/>
    <col min="7683" max="7684" width="23.28515625" customWidth="1"/>
    <col min="7685" max="7685" width="22.28515625" customWidth="1"/>
    <col min="7686" max="7686" width="21" customWidth="1"/>
    <col min="7687" max="7687" width="19.28515625" customWidth="1"/>
    <col min="7688" max="7688" width="23.28515625" customWidth="1"/>
    <col min="7689" max="7689" width="22.28515625" customWidth="1"/>
    <col min="7690" max="7690" width="21" customWidth="1"/>
    <col min="7691" max="7691" width="19.28515625" customWidth="1"/>
    <col min="7937" max="7937" width="4.28515625" bestFit="1" customWidth="1"/>
    <col min="7938" max="7938" width="31" customWidth="1"/>
    <col min="7939" max="7940" width="23.28515625" customWidth="1"/>
    <col min="7941" max="7941" width="22.28515625" customWidth="1"/>
    <col min="7942" max="7942" width="21" customWidth="1"/>
    <col min="7943" max="7943" width="19.28515625" customWidth="1"/>
    <col min="7944" max="7944" width="23.28515625" customWidth="1"/>
    <col min="7945" max="7945" width="22.28515625" customWidth="1"/>
    <col min="7946" max="7946" width="21" customWidth="1"/>
    <col min="7947" max="7947" width="19.28515625" customWidth="1"/>
    <col min="8193" max="8193" width="4.28515625" bestFit="1" customWidth="1"/>
    <col min="8194" max="8194" width="31" customWidth="1"/>
    <col min="8195" max="8196" width="23.28515625" customWidth="1"/>
    <col min="8197" max="8197" width="22.28515625" customWidth="1"/>
    <col min="8198" max="8198" width="21" customWidth="1"/>
    <col min="8199" max="8199" width="19.28515625" customWidth="1"/>
    <col min="8200" max="8200" width="23.28515625" customWidth="1"/>
    <col min="8201" max="8201" width="22.28515625" customWidth="1"/>
    <col min="8202" max="8202" width="21" customWidth="1"/>
    <col min="8203" max="8203" width="19.28515625" customWidth="1"/>
    <col min="8449" max="8449" width="4.28515625" bestFit="1" customWidth="1"/>
    <col min="8450" max="8450" width="31" customWidth="1"/>
    <col min="8451" max="8452" width="23.28515625" customWidth="1"/>
    <col min="8453" max="8453" width="22.28515625" customWidth="1"/>
    <col min="8454" max="8454" width="21" customWidth="1"/>
    <col min="8455" max="8455" width="19.28515625" customWidth="1"/>
    <col min="8456" max="8456" width="23.28515625" customWidth="1"/>
    <col min="8457" max="8457" width="22.28515625" customWidth="1"/>
    <col min="8458" max="8458" width="21" customWidth="1"/>
    <col min="8459" max="8459" width="19.28515625" customWidth="1"/>
    <col min="8705" max="8705" width="4.28515625" bestFit="1" customWidth="1"/>
    <col min="8706" max="8706" width="31" customWidth="1"/>
    <col min="8707" max="8708" width="23.28515625" customWidth="1"/>
    <col min="8709" max="8709" width="22.28515625" customWidth="1"/>
    <col min="8710" max="8710" width="21" customWidth="1"/>
    <col min="8711" max="8711" width="19.28515625" customWidth="1"/>
    <col min="8712" max="8712" width="23.28515625" customWidth="1"/>
    <col min="8713" max="8713" width="22.28515625" customWidth="1"/>
    <col min="8714" max="8714" width="21" customWidth="1"/>
    <col min="8715" max="8715" width="19.28515625" customWidth="1"/>
    <col min="8961" max="8961" width="4.28515625" bestFit="1" customWidth="1"/>
    <col min="8962" max="8962" width="31" customWidth="1"/>
    <col min="8963" max="8964" width="23.28515625" customWidth="1"/>
    <col min="8965" max="8965" width="22.28515625" customWidth="1"/>
    <col min="8966" max="8966" width="21" customWidth="1"/>
    <col min="8967" max="8967" width="19.28515625" customWidth="1"/>
    <col min="8968" max="8968" width="23.28515625" customWidth="1"/>
    <col min="8969" max="8969" width="22.28515625" customWidth="1"/>
    <col min="8970" max="8970" width="21" customWidth="1"/>
    <col min="8971" max="8971" width="19.28515625" customWidth="1"/>
    <col min="9217" max="9217" width="4.28515625" bestFit="1" customWidth="1"/>
    <col min="9218" max="9218" width="31" customWidth="1"/>
    <col min="9219" max="9220" width="23.28515625" customWidth="1"/>
    <col min="9221" max="9221" width="22.28515625" customWidth="1"/>
    <col min="9222" max="9222" width="21" customWidth="1"/>
    <col min="9223" max="9223" width="19.28515625" customWidth="1"/>
    <col min="9224" max="9224" width="23.28515625" customWidth="1"/>
    <col min="9225" max="9225" width="22.28515625" customWidth="1"/>
    <col min="9226" max="9226" width="21" customWidth="1"/>
    <col min="9227" max="9227" width="19.28515625" customWidth="1"/>
    <col min="9473" max="9473" width="4.28515625" bestFit="1" customWidth="1"/>
    <col min="9474" max="9474" width="31" customWidth="1"/>
    <col min="9475" max="9476" width="23.28515625" customWidth="1"/>
    <col min="9477" max="9477" width="22.28515625" customWidth="1"/>
    <col min="9478" max="9478" width="21" customWidth="1"/>
    <col min="9479" max="9479" width="19.28515625" customWidth="1"/>
    <col min="9480" max="9480" width="23.28515625" customWidth="1"/>
    <col min="9481" max="9481" width="22.28515625" customWidth="1"/>
    <col min="9482" max="9482" width="21" customWidth="1"/>
    <col min="9483" max="9483" width="19.28515625" customWidth="1"/>
    <col min="9729" max="9729" width="4.28515625" bestFit="1" customWidth="1"/>
    <col min="9730" max="9730" width="31" customWidth="1"/>
    <col min="9731" max="9732" width="23.28515625" customWidth="1"/>
    <col min="9733" max="9733" width="22.28515625" customWidth="1"/>
    <col min="9734" max="9734" width="21" customWidth="1"/>
    <col min="9735" max="9735" width="19.28515625" customWidth="1"/>
    <col min="9736" max="9736" width="23.28515625" customWidth="1"/>
    <col min="9737" max="9737" width="22.28515625" customWidth="1"/>
    <col min="9738" max="9738" width="21" customWidth="1"/>
    <col min="9739" max="9739" width="19.28515625" customWidth="1"/>
    <col min="9985" max="9985" width="4.28515625" bestFit="1" customWidth="1"/>
    <col min="9986" max="9986" width="31" customWidth="1"/>
    <col min="9987" max="9988" width="23.28515625" customWidth="1"/>
    <col min="9989" max="9989" width="22.28515625" customWidth="1"/>
    <col min="9990" max="9990" width="21" customWidth="1"/>
    <col min="9991" max="9991" width="19.28515625" customWidth="1"/>
    <col min="9992" max="9992" width="23.28515625" customWidth="1"/>
    <col min="9993" max="9993" width="22.28515625" customWidth="1"/>
    <col min="9994" max="9994" width="21" customWidth="1"/>
    <col min="9995" max="9995" width="19.28515625" customWidth="1"/>
    <col min="10241" max="10241" width="4.28515625" bestFit="1" customWidth="1"/>
    <col min="10242" max="10242" width="31" customWidth="1"/>
    <col min="10243" max="10244" width="23.28515625" customWidth="1"/>
    <col min="10245" max="10245" width="22.28515625" customWidth="1"/>
    <col min="10246" max="10246" width="21" customWidth="1"/>
    <col min="10247" max="10247" width="19.28515625" customWidth="1"/>
    <col min="10248" max="10248" width="23.28515625" customWidth="1"/>
    <col min="10249" max="10249" width="22.28515625" customWidth="1"/>
    <col min="10250" max="10250" width="21" customWidth="1"/>
    <col min="10251" max="10251" width="19.28515625" customWidth="1"/>
    <col min="10497" max="10497" width="4.28515625" bestFit="1" customWidth="1"/>
    <col min="10498" max="10498" width="31" customWidth="1"/>
    <col min="10499" max="10500" width="23.28515625" customWidth="1"/>
    <col min="10501" max="10501" width="22.28515625" customWidth="1"/>
    <col min="10502" max="10502" width="21" customWidth="1"/>
    <col min="10503" max="10503" width="19.28515625" customWidth="1"/>
    <col min="10504" max="10504" width="23.28515625" customWidth="1"/>
    <col min="10505" max="10505" width="22.28515625" customWidth="1"/>
    <col min="10506" max="10506" width="21" customWidth="1"/>
    <col min="10507" max="10507" width="19.28515625" customWidth="1"/>
    <col min="10753" max="10753" width="4.28515625" bestFit="1" customWidth="1"/>
    <col min="10754" max="10754" width="31" customWidth="1"/>
    <col min="10755" max="10756" width="23.28515625" customWidth="1"/>
    <col min="10757" max="10757" width="22.28515625" customWidth="1"/>
    <col min="10758" max="10758" width="21" customWidth="1"/>
    <col min="10759" max="10759" width="19.28515625" customWidth="1"/>
    <col min="10760" max="10760" width="23.28515625" customWidth="1"/>
    <col min="10761" max="10761" width="22.28515625" customWidth="1"/>
    <col min="10762" max="10762" width="21" customWidth="1"/>
    <col min="10763" max="10763" width="19.28515625" customWidth="1"/>
    <col min="11009" max="11009" width="4.28515625" bestFit="1" customWidth="1"/>
    <col min="11010" max="11010" width="31" customWidth="1"/>
    <col min="11011" max="11012" width="23.28515625" customWidth="1"/>
    <col min="11013" max="11013" width="22.28515625" customWidth="1"/>
    <col min="11014" max="11014" width="21" customWidth="1"/>
    <col min="11015" max="11015" width="19.28515625" customWidth="1"/>
    <col min="11016" max="11016" width="23.28515625" customWidth="1"/>
    <col min="11017" max="11017" width="22.28515625" customWidth="1"/>
    <col min="11018" max="11018" width="21" customWidth="1"/>
    <col min="11019" max="11019" width="19.28515625" customWidth="1"/>
    <col min="11265" max="11265" width="4.28515625" bestFit="1" customWidth="1"/>
    <col min="11266" max="11266" width="31" customWidth="1"/>
    <col min="11267" max="11268" width="23.28515625" customWidth="1"/>
    <col min="11269" max="11269" width="22.28515625" customWidth="1"/>
    <col min="11270" max="11270" width="21" customWidth="1"/>
    <col min="11271" max="11271" width="19.28515625" customWidth="1"/>
    <col min="11272" max="11272" width="23.28515625" customWidth="1"/>
    <col min="11273" max="11273" width="22.28515625" customWidth="1"/>
    <col min="11274" max="11274" width="21" customWidth="1"/>
    <col min="11275" max="11275" width="19.28515625" customWidth="1"/>
    <col min="11521" max="11521" width="4.28515625" bestFit="1" customWidth="1"/>
    <col min="11522" max="11522" width="31" customWidth="1"/>
    <col min="11523" max="11524" width="23.28515625" customWidth="1"/>
    <col min="11525" max="11525" width="22.28515625" customWidth="1"/>
    <col min="11526" max="11526" width="21" customWidth="1"/>
    <col min="11527" max="11527" width="19.28515625" customWidth="1"/>
    <col min="11528" max="11528" width="23.28515625" customWidth="1"/>
    <col min="11529" max="11529" width="22.28515625" customWidth="1"/>
    <col min="11530" max="11530" width="21" customWidth="1"/>
    <col min="11531" max="11531" width="19.28515625" customWidth="1"/>
    <col min="11777" max="11777" width="4.28515625" bestFit="1" customWidth="1"/>
    <col min="11778" max="11778" width="31" customWidth="1"/>
    <col min="11779" max="11780" width="23.28515625" customWidth="1"/>
    <col min="11781" max="11781" width="22.28515625" customWidth="1"/>
    <col min="11782" max="11782" width="21" customWidth="1"/>
    <col min="11783" max="11783" width="19.28515625" customWidth="1"/>
    <col min="11784" max="11784" width="23.28515625" customWidth="1"/>
    <col min="11785" max="11785" width="22.28515625" customWidth="1"/>
    <col min="11786" max="11786" width="21" customWidth="1"/>
    <col min="11787" max="11787" width="19.28515625" customWidth="1"/>
    <col min="12033" max="12033" width="4.28515625" bestFit="1" customWidth="1"/>
    <col min="12034" max="12034" width="31" customWidth="1"/>
    <col min="12035" max="12036" width="23.28515625" customWidth="1"/>
    <col min="12037" max="12037" width="22.28515625" customWidth="1"/>
    <col min="12038" max="12038" width="21" customWidth="1"/>
    <col min="12039" max="12039" width="19.28515625" customWidth="1"/>
    <col min="12040" max="12040" width="23.28515625" customWidth="1"/>
    <col min="12041" max="12041" width="22.28515625" customWidth="1"/>
    <col min="12042" max="12042" width="21" customWidth="1"/>
    <col min="12043" max="12043" width="19.28515625" customWidth="1"/>
    <col min="12289" max="12289" width="4.28515625" bestFit="1" customWidth="1"/>
    <col min="12290" max="12290" width="31" customWidth="1"/>
    <col min="12291" max="12292" width="23.28515625" customWidth="1"/>
    <col min="12293" max="12293" width="22.28515625" customWidth="1"/>
    <col min="12294" max="12294" width="21" customWidth="1"/>
    <col min="12295" max="12295" width="19.28515625" customWidth="1"/>
    <col min="12296" max="12296" width="23.28515625" customWidth="1"/>
    <col min="12297" max="12297" width="22.28515625" customWidth="1"/>
    <col min="12298" max="12298" width="21" customWidth="1"/>
    <col min="12299" max="12299" width="19.28515625" customWidth="1"/>
    <col min="12545" max="12545" width="4.28515625" bestFit="1" customWidth="1"/>
    <col min="12546" max="12546" width="31" customWidth="1"/>
    <col min="12547" max="12548" width="23.28515625" customWidth="1"/>
    <col min="12549" max="12549" width="22.28515625" customWidth="1"/>
    <col min="12550" max="12550" width="21" customWidth="1"/>
    <col min="12551" max="12551" width="19.28515625" customWidth="1"/>
    <col min="12552" max="12552" width="23.28515625" customWidth="1"/>
    <col min="12553" max="12553" width="22.28515625" customWidth="1"/>
    <col min="12554" max="12554" width="21" customWidth="1"/>
    <col min="12555" max="12555" width="19.28515625" customWidth="1"/>
    <col min="12801" max="12801" width="4.28515625" bestFit="1" customWidth="1"/>
    <col min="12802" max="12802" width="31" customWidth="1"/>
    <col min="12803" max="12804" width="23.28515625" customWidth="1"/>
    <col min="12805" max="12805" width="22.28515625" customWidth="1"/>
    <col min="12806" max="12806" width="21" customWidth="1"/>
    <col min="12807" max="12807" width="19.28515625" customWidth="1"/>
    <col min="12808" max="12808" width="23.28515625" customWidth="1"/>
    <col min="12809" max="12809" width="22.28515625" customWidth="1"/>
    <col min="12810" max="12810" width="21" customWidth="1"/>
    <col min="12811" max="12811" width="19.28515625" customWidth="1"/>
    <col min="13057" max="13057" width="4.28515625" bestFit="1" customWidth="1"/>
    <col min="13058" max="13058" width="31" customWidth="1"/>
    <col min="13059" max="13060" width="23.28515625" customWidth="1"/>
    <col min="13061" max="13061" width="22.28515625" customWidth="1"/>
    <col min="13062" max="13062" width="21" customWidth="1"/>
    <col min="13063" max="13063" width="19.28515625" customWidth="1"/>
    <col min="13064" max="13064" width="23.28515625" customWidth="1"/>
    <col min="13065" max="13065" width="22.28515625" customWidth="1"/>
    <col min="13066" max="13066" width="21" customWidth="1"/>
    <col min="13067" max="13067" width="19.28515625" customWidth="1"/>
    <col min="13313" max="13313" width="4.28515625" bestFit="1" customWidth="1"/>
    <col min="13314" max="13314" width="31" customWidth="1"/>
    <col min="13315" max="13316" width="23.28515625" customWidth="1"/>
    <col min="13317" max="13317" width="22.28515625" customWidth="1"/>
    <col min="13318" max="13318" width="21" customWidth="1"/>
    <col min="13319" max="13319" width="19.28515625" customWidth="1"/>
    <col min="13320" max="13320" width="23.28515625" customWidth="1"/>
    <col min="13321" max="13321" width="22.28515625" customWidth="1"/>
    <col min="13322" max="13322" width="21" customWidth="1"/>
    <col min="13323" max="13323" width="19.28515625" customWidth="1"/>
    <col min="13569" max="13569" width="4.28515625" bestFit="1" customWidth="1"/>
    <col min="13570" max="13570" width="31" customWidth="1"/>
    <col min="13571" max="13572" width="23.28515625" customWidth="1"/>
    <col min="13573" max="13573" width="22.28515625" customWidth="1"/>
    <col min="13574" max="13574" width="21" customWidth="1"/>
    <col min="13575" max="13575" width="19.28515625" customWidth="1"/>
    <col min="13576" max="13576" width="23.28515625" customWidth="1"/>
    <col min="13577" max="13577" width="22.28515625" customWidth="1"/>
    <col min="13578" max="13578" width="21" customWidth="1"/>
    <col min="13579" max="13579" width="19.28515625" customWidth="1"/>
    <col min="13825" max="13825" width="4.28515625" bestFit="1" customWidth="1"/>
    <col min="13826" max="13826" width="31" customWidth="1"/>
    <col min="13827" max="13828" width="23.28515625" customWidth="1"/>
    <col min="13829" max="13829" width="22.28515625" customWidth="1"/>
    <col min="13830" max="13830" width="21" customWidth="1"/>
    <col min="13831" max="13831" width="19.28515625" customWidth="1"/>
    <col min="13832" max="13832" width="23.28515625" customWidth="1"/>
    <col min="13833" max="13833" width="22.28515625" customWidth="1"/>
    <col min="13834" max="13834" width="21" customWidth="1"/>
    <col min="13835" max="13835" width="19.28515625" customWidth="1"/>
    <col min="14081" max="14081" width="4.28515625" bestFit="1" customWidth="1"/>
    <col min="14082" max="14082" width="31" customWidth="1"/>
    <col min="14083" max="14084" width="23.28515625" customWidth="1"/>
    <col min="14085" max="14085" width="22.28515625" customWidth="1"/>
    <col min="14086" max="14086" width="21" customWidth="1"/>
    <col min="14087" max="14087" width="19.28515625" customWidth="1"/>
    <col min="14088" max="14088" width="23.28515625" customWidth="1"/>
    <col min="14089" max="14089" width="22.28515625" customWidth="1"/>
    <col min="14090" max="14090" width="21" customWidth="1"/>
    <col min="14091" max="14091" width="19.28515625" customWidth="1"/>
    <col min="14337" max="14337" width="4.28515625" bestFit="1" customWidth="1"/>
    <col min="14338" max="14338" width="31" customWidth="1"/>
    <col min="14339" max="14340" width="23.28515625" customWidth="1"/>
    <col min="14341" max="14341" width="22.28515625" customWidth="1"/>
    <col min="14342" max="14342" width="21" customWidth="1"/>
    <col min="14343" max="14343" width="19.28515625" customWidth="1"/>
    <col min="14344" max="14344" width="23.28515625" customWidth="1"/>
    <col min="14345" max="14345" width="22.28515625" customWidth="1"/>
    <col min="14346" max="14346" width="21" customWidth="1"/>
    <col min="14347" max="14347" width="19.28515625" customWidth="1"/>
    <col min="14593" max="14593" width="4.28515625" bestFit="1" customWidth="1"/>
    <col min="14594" max="14594" width="31" customWidth="1"/>
    <col min="14595" max="14596" width="23.28515625" customWidth="1"/>
    <col min="14597" max="14597" width="22.28515625" customWidth="1"/>
    <col min="14598" max="14598" width="21" customWidth="1"/>
    <col min="14599" max="14599" width="19.28515625" customWidth="1"/>
    <col min="14600" max="14600" width="23.28515625" customWidth="1"/>
    <col min="14601" max="14601" width="22.28515625" customWidth="1"/>
    <col min="14602" max="14602" width="21" customWidth="1"/>
    <col min="14603" max="14603" width="19.28515625" customWidth="1"/>
    <col min="14849" max="14849" width="4.28515625" bestFit="1" customWidth="1"/>
    <col min="14850" max="14850" width="31" customWidth="1"/>
    <col min="14851" max="14852" width="23.28515625" customWidth="1"/>
    <col min="14853" max="14853" width="22.28515625" customWidth="1"/>
    <col min="14854" max="14854" width="21" customWidth="1"/>
    <col min="14855" max="14855" width="19.28515625" customWidth="1"/>
    <col min="14856" max="14856" width="23.28515625" customWidth="1"/>
    <col min="14857" max="14857" width="22.28515625" customWidth="1"/>
    <col min="14858" max="14858" width="21" customWidth="1"/>
    <col min="14859" max="14859" width="19.28515625" customWidth="1"/>
    <col min="15105" max="15105" width="4.28515625" bestFit="1" customWidth="1"/>
    <col min="15106" max="15106" width="31" customWidth="1"/>
    <col min="15107" max="15108" width="23.28515625" customWidth="1"/>
    <col min="15109" max="15109" width="22.28515625" customWidth="1"/>
    <col min="15110" max="15110" width="21" customWidth="1"/>
    <col min="15111" max="15111" width="19.28515625" customWidth="1"/>
    <col min="15112" max="15112" width="23.28515625" customWidth="1"/>
    <col min="15113" max="15113" width="22.28515625" customWidth="1"/>
    <col min="15114" max="15114" width="21" customWidth="1"/>
    <col min="15115" max="15115" width="19.28515625" customWidth="1"/>
    <col min="15361" max="15361" width="4.28515625" bestFit="1" customWidth="1"/>
    <col min="15362" max="15362" width="31" customWidth="1"/>
    <col min="15363" max="15364" width="23.28515625" customWidth="1"/>
    <col min="15365" max="15365" width="22.28515625" customWidth="1"/>
    <col min="15366" max="15366" width="21" customWidth="1"/>
    <col min="15367" max="15367" width="19.28515625" customWidth="1"/>
    <col min="15368" max="15368" width="23.28515625" customWidth="1"/>
    <col min="15369" max="15369" width="22.28515625" customWidth="1"/>
    <col min="15370" max="15370" width="21" customWidth="1"/>
    <col min="15371" max="15371" width="19.28515625" customWidth="1"/>
    <col min="15617" max="15617" width="4.28515625" bestFit="1" customWidth="1"/>
    <col min="15618" max="15618" width="31" customWidth="1"/>
    <col min="15619" max="15620" width="23.28515625" customWidth="1"/>
    <col min="15621" max="15621" width="22.28515625" customWidth="1"/>
    <col min="15622" max="15622" width="21" customWidth="1"/>
    <col min="15623" max="15623" width="19.28515625" customWidth="1"/>
    <col min="15624" max="15624" width="23.28515625" customWidth="1"/>
    <col min="15625" max="15625" width="22.28515625" customWidth="1"/>
    <col min="15626" max="15626" width="21" customWidth="1"/>
    <col min="15627" max="15627" width="19.28515625" customWidth="1"/>
    <col min="15873" max="15873" width="4.28515625" bestFit="1" customWidth="1"/>
    <col min="15874" max="15874" width="31" customWidth="1"/>
    <col min="15875" max="15876" width="23.28515625" customWidth="1"/>
    <col min="15877" max="15877" width="22.28515625" customWidth="1"/>
    <col min="15878" max="15878" width="21" customWidth="1"/>
    <col min="15879" max="15879" width="19.28515625" customWidth="1"/>
    <col min="15880" max="15880" width="23.28515625" customWidth="1"/>
    <col min="15881" max="15881" width="22.28515625" customWidth="1"/>
    <col min="15882" max="15882" width="21" customWidth="1"/>
    <col min="15883" max="15883" width="19.28515625" customWidth="1"/>
    <col min="16129" max="16129" width="4.28515625" bestFit="1" customWidth="1"/>
    <col min="16130" max="16130" width="31" customWidth="1"/>
    <col min="16131" max="16132" width="23.28515625" customWidth="1"/>
    <col min="16133" max="16133" width="22.28515625" customWidth="1"/>
    <col min="16134" max="16134" width="21" customWidth="1"/>
    <col min="16135" max="16135" width="19.28515625" customWidth="1"/>
    <col min="16136" max="16136" width="23.28515625" customWidth="1"/>
    <col min="16137" max="16137" width="22.28515625" customWidth="1"/>
    <col min="16138" max="16138" width="21" customWidth="1"/>
    <col min="16139" max="16139" width="19.28515625" customWidth="1"/>
  </cols>
  <sheetData>
    <row r="1" spans="1:11" x14ac:dyDescent="0.2">
      <c r="J1" s="408" t="s">
        <v>212</v>
      </c>
      <c r="K1" s="408"/>
    </row>
    <row r="2" spans="1:11" ht="15.75" x14ac:dyDescent="0.25">
      <c r="A2" s="435" t="s">
        <v>215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</row>
    <row r="3" spans="1:11" ht="15.75" x14ac:dyDescent="0.25">
      <c r="A3" s="470" t="s">
        <v>346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</row>
    <row r="4" spans="1:11" ht="15.75" customHeight="1" x14ac:dyDescent="0.2">
      <c r="C4" s="6"/>
      <c r="D4" s="471" t="s">
        <v>120</v>
      </c>
      <c r="E4" s="471"/>
      <c r="F4" s="471"/>
      <c r="G4" s="6"/>
      <c r="H4" s="109"/>
      <c r="I4" s="109"/>
      <c r="J4" s="109"/>
      <c r="K4" s="109"/>
    </row>
    <row r="5" spans="1:11" ht="15.75" thickBot="1" x14ac:dyDescent="0.25">
      <c r="B5" s="41"/>
      <c r="C5" s="41"/>
      <c r="D5" s="41"/>
      <c r="E5" s="41"/>
      <c r="F5" s="41"/>
      <c r="H5" s="41"/>
      <c r="I5" s="41"/>
      <c r="J5" s="41"/>
    </row>
    <row r="6" spans="1:11" ht="13.5" customHeight="1" thickBot="1" x14ac:dyDescent="0.25">
      <c r="A6" s="472" t="s">
        <v>150</v>
      </c>
      <c r="B6" s="472"/>
      <c r="C6" s="473" t="s">
        <v>213</v>
      </c>
      <c r="D6" s="473"/>
      <c r="E6" s="473"/>
      <c r="F6" s="473"/>
      <c r="G6" s="473"/>
      <c r="H6" s="473"/>
      <c r="I6" s="473"/>
      <c r="J6" s="473"/>
      <c r="K6" s="473"/>
    </row>
    <row r="7" spans="1:11" ht="26.25" thickBot="1" x14ac:dyDescent="0.25">
      <c r="A7" s="472"/>
      <c r="B7" s="472"/>
      <c r="C7" s="241">
        <v>2019</v>
      </c>
      <c r="D7" s="241">
        <v>2020</v>
      </c>
      <c r="E7" s="241">
        <v>2021</v>
      </c>
      <c r="F7" s="241">
        <v>2022</v>
      </c>
      <c r="G7" s="241">
        <v>2023</v>
      </c>
      <c r="H7" s="241">
        <v>2024</v>
      </c>
      <c r="I7" s="241">
        <v>2025</v>
      </c>
      <c r="J7" s="110" t="s">
        <v>232</v>
      </c>
      <c r="K7" s="110" t="s">
        <v>241</v>
      </c>
    </row>
    <row r="8" spans="1:11" ht="16.5" thickBot="1" x14ac:dyDescent="0.25">
      <c r="A8" s="474" t="s">
        <v>74</v>
      </c>
      <c r="B8" s="474"/>
      <c r="C8" s="42">
        <v>1</v>
      </c>
      <c r="D8" s="42">
        <v>2</v>
      </c>
      <c r="E8" s="43">
        <v>3</v>
      </c>
      <c r="F8" s="43">
        <v>4</v>
      </c>
      <c r="G8" s="43">
        <v>5</v>
      </c>
      <c r="H8" s="43">
        <v>6</v>
      </c>
      <c r="I8" s="43">
        <v>7</v>
      </c>
      <c r="J8" s="42">
        <v>8</v>
      </c>
      <c r="K8" s="43">
        <v>9</v>
      </c>
    </row>
    <row r="9" spans="1:11" ht="25.5" x14ac:dyDescent="0.2">
      <c r="A9" s="130" t="s">
        <v>76</v>
      </c>
      <c r="B9" s="131" t="s">
        <v>113</v>
      </c>
      <c r="C9" s="61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</row>
    <row r="10" spans="1:11" ht="25.5" x14ac:dyDescent="0.2">
      <c r="A10" s="130" t="s">
        <v>112</v>
      </c>
      <c r="B10" s="131" t="s">
        <v>115</v>
      </c>
      <c r="C10" s="62">
        <v>4153.8999999999996</v>
      </c>
      <c r="D10" s="72">
        <v>4953.8</v>
      </c>
      <c r="E10" s="295">
        <f>E12+E28</f>
        <v>5950.5561899999993</v>
      </c>
      <c r="F10" s="295">
        <f t="shared" ref="F10:K10" si="0">F12+F28</f>
        <v>6050.9947300000003</v>
      </c>
      <c r="G10" s="295">
        <f t="shared" si="0"/>
        <v>6147.5971600000003</v>
      </c>
      <c r="H10" s="295">
        <f t="shared" si="0"/>
        <v>6207.8031299999993</v>
      </c>
      <c r="I10" s="295">
        <f t="shared" si="0"/>
        <v>6273.7109</v>
      </c>
      <c r="J10" s="295">
        <f t="shared" si="0"/>
        <v>2129.11798</v>
      </c>
      <c r="K10" s="295">
        <f t="shared" si="0"/>
        <v>2198.4109880000001</v>
      </c>
    </row>
    <row r="11" spans="1:11" x14ac:dyDescent="0.2">
      <c r="A11" s="78"/>
      <c r="B11" s="121" t="s">
        <v>116</v>
      </c>
      <c r="C11" s="62"/>
      <c r="D11" s="80"/>
      <c r="E11" s="80"/>
      <c r="F11" s="80"/>
      <c r="G11" s="80"/>
      <c r="H11" s="80"/>
      <c r="I11" s="80"/>
      <c r="J11" s="80"/>
      <c r="K11" s="81"/>
    </row>
    <row r="12" spans="1:11" ht="25.5" x14ac:dyDescent="0.2">
      <c r="A12" s="78">
        <v>10</v>
      </c>
      <c r="B12" s="82" t="s">
        <v>176</v>
      </c>
      <c r="C12" s="62">
        <v>4144.3999999999996</v>
      </c>
      <c r="D12" s="80">
        <v>4908.8999999999996</v>
      </c>
      <c r="E12" s="300">
        <f>'расчет темпов по предприятиям'!L9+'расчет темпов по предприятиям'!L152+'расчет темпов по предприятиям'!F153</f>
        <v>5894.4039999999995</v>
      </c>
      <c r="F12" s="300">
        <f>'расчет темпов по предприятиям'!F17+'расчет темпов по предприятиям'!F162+'расчет темпов по предприятиям'!F163</f>
        <v>5994.9780000000001</v>
      </c>
      <c r="G12" s="300">
        <f>'расчет темпов по предприятиям'!I162+'расчет темпов по предприятиям'!I17+'расчет темпов по предприятиям'!I163</f>
        <v>6089.1804000000002</v>
      </c>
      <c r="H12" s="300">
        <f>'расчет темпов по предприятиям'!L17+'расчет темпов по предприятиям'!L162+'расчет темпов по предприятиям'!L163</f>
        <v>6147.3815999999997</v>
      </c>
      <c r="I12" s="300">
        <f>'расчет темпов по предприятиям'!F172+'расчет темпов по предприятиям'!F25+'расчет темпов по предприятиям'!F173</f>
        <v>6212.9260000000004</v>
      </c>
      <c r="J12" s="300">
        <f>'расчет темпов по предприятиям'!I25+'расчет темпов по предприятиям'!I172+'расчет темпов по предприятиям'!I173</f>
        <v>2111.02954</v>
      </c>
      <c r="K12" s="300">
        <f>'расчет темпов по предприятиям'!L172+'расчет темпов по предприятиям'!L25+'расчет темпов по предприятиям'!L173</f>
        <v>2173.680288</v>
      </c>
    </row>
    <row r="13" spans="1:11" x14ac:dyDescent="0.2">
      <c r="A13" s="78">
        <v>11</v>
      </c>
      <c r="B13" s="82" t="s">
        <v>175</v>
      </c>
      <c r="C13" s="62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</row>
    <row r="14" spans="1:11" ht="25.5" x14ac:dyDescent="0.2">
      <c r="A14" s="78">
        <v>13</v>
      </c>
      <c r="B14" s="82" t="s">
        <v>177</v>
      </c>
      <c r="C14" s="62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</row>
    <row r="15" spans="1:11" x14ac:dyDescent="0.2">
      <c r="A15" s="78">
        <v>14</v>
      </c>
      <c r="B15" s="82" t="s">
        <v>178</v>
      </c>
      <c r="C15" s="62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80">
        <v>0</v>
      </c>
    </row>
    <row r="16" spans="1:11" ht="25.5" x14ac:dyDescent="0.2">
      <c r="A16" s="78">
        <v>15</v>
      </c>
      <c r="B16" s="82" t="s">
        <v>179</v>
      </c>
      <c r="C16" s="62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80">
        <v>0</v>
      </c>
    </row>
    <row r="17" spans="1:11" ht="63.75" x14ac:dyDescent="0.2">
      <c r="A17" s="78">
        <v>16</v>
      </c>
      <c r="B17" s="82" t="s">
        <v>180</v>
      </c>
      <c r="C17" s="62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80">
        <v>0</v>
      </c>
    </row>
    <row r="18" spans="1:11" ht="25.5" x14ac:dyDescent="0.2">
      <c r="A18" s="78">
        <v>17</v>
      </c>
      <c r="B18" s="82" t="s">
        <v>181</v>
      </c>
      <c r="C18" s="62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80">
        <v>0</v>
      </c>
    </row>
    <row r="19" spans="1:11" ht="38.25" x14ac:dyDescent="0.2">
      <c r="A19" s="78">
        <v>18</v>
      </c>
      <c r="B19" s="82" t="s">
        <v>182</v>
      </c>
      <c r="C19" s="62">
        <v>0</v>
      </c>
      <c r="D19" s="80">
        <v>0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</row>
    <row r="20" spans="1:11" ht="25.5" x14ac:dyDescent="0.2">
      <c r="A20" s="78">
        <v>20</v>
      </c>
      <c r="B20" s="82" t="s">
        <v>183</v>
      </c>
      <c r="C20" s="62">
        <v>0</v>
      </c>
      <c r="D20" s="80">
        <v>0</v>
      </c>
      <c r="E20" s="80">
        <v>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  <c r="K20" s="80">
        <v>0</v>
      </c>
    </row>
    <row r="21" spans="1:11" ht="51" x14ac:dyDescent="0.2">
      <c r="A21" s="78">
        <v>21</v>
      </c>
      <c r="B21" s="82" t="s">
        <v>184</v>
      </c>
      <c r="C21" s="62">
        <v>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</row>
    <row r="22" spans="1:11" ht="25.5" x14ac:dyDescent="0.2">
      <c r="A22" s="78">
        <v>22</v>
      </c>
      <c r="B22" s="82" t="s">
        <v>185</v>
      </c>
      <c r="C22" s="62">
        <v>0</v>
      </c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</row>
    <row r="23" spans="1:11" ht="38.25" x14ac:dyDescent="0.2">
      <c r="A23" s="78">
        <v>23</v>
      </c>
      <c r="B23" s="82" t="s">
        <v>186</v>
      </c>
      <c r="C23" s="62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</row>
    <row r="24" spans="1:11" x14ac:dyDescent="0.2">
      <c r="A24" s="78">
        <v>24</v>
      </c>
      <c r="B24" s="82" t="s">
        <v>187</v>
      </c>
      <c r="C24" s="62">
        <v>0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</row>
    <row r="25" spans="1:11" ht="38.25" x14ac:dyDescent="0.2">
      <c r="A25" s="78">
        <v>25</v>
      </c>
      <c r="B25" s="82" t="s">
        <v>188</v>
      </c>
      <c r="C25" s="62">
        <v>0</v>
      </c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</row>
    <row r="26" spans="1:11" ht="38.25" x14ac:dyDescent="0.2">
      <c r="A26" s="78">
        <v>26</v>
      </c>
      <c r="B26" s="82" t="s">
        <v>189</v>
      </c>
      <c r="C26" s="62">
        <v>0</v>
      </c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</row>
    <row r="27" spans="1:11" ht="25.5" x14ac:dyDescent="0.2">
      <c r="A27" s="78">
        <v>27</v>
      </c>
      <c r="B27" s="82" t="s">
        <v>190</v>
      </c>
      <c r="C27" s="111">
        <v>0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</row>
    <row r="28" spans="1:11" ht="38.25" x14ac:dyDescent="0.2">
      <c r="A28" s="78">
        <v>28</v>
      </c>
      <c r="B28" s="82" t="s">
        <v>191</v>
      </c>
      <c r="C28" s="62">
        <v>9.6</v>
      </c>
      <c r="D28" s="72">
        <v>44.9</v>
      </c>
      <c r="E28" s="301">
        <f>'расчет темпов по предприятиям'!L97+'расчет темпов по предприятиям'!L202</f>
        <v>56.15218999999999</v>
      </c>
      <c r="F28" s="301">
        <f>'расчет темпов по предприятиям'!L97+'расчет темпов по предприятиям'!L192</f>
        <v>56.016729999999988</v>
      </c>
      <c r="G28" s="301">
        <f>'расчет темпов по предприятиям'!I202+'расчет темпов по предприятиям'!I117</f>
        <v>58.416759999999996</v>
      </c>
      <c r="H28" s="301">
        <f>'расчет темпов по предприятиям'!L117+'расчет темпов по предприятиям'!L192</f>
        <v>60.421529999999997</v>
      </c>
      <c r="I28" s="301">
        <f>'расчет темпов по предприятиям'!F212+'расчет темпов по предприятиям'!F137</f>
        <v>60.784899999999993</v>
      </c>
      <c r="J28" s="301">
        <f>'расчет темпов по предприятиям'!I137+'расчет темпов по предприятиям'!I216</f>
        <v>18.088439999999999</v>
      </c>
      <c r="K28" s="301">
        <f>'расчет темпов по предприятиям'!L212+'расчет темпов по предприятиям'!L137</f>
        <v>24.730699999999999</v>
      </c>
    </row>
    <row r="29" spans="1:11" ht="38.25" x14ac:dyDescent="0.2">
      <c r="A29" s="78">
        <v>29</v>
      </c>
      <c r="B29" s="82" t="s">
        <v>192</v>
      </c>
      <c r="C29" s="62">
        <v>0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</row>
    <row r="30" spans="1:11" ht="38.25" x14ac:dyDescent="0.2">
      <c r="A30" s="78">
        <v>30</v>
      </c>
      <c r="B30" s="82" t="s">
        <v>193</v>
      </c>
      <c r="C30" s="62">
        <v>0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</row>
    <row r="31" spans="1:11" x14ac:dyDescent="0.2">
      <c r="A31" s="78">
        <v>31</v>
      </c>
      <c r="B31" s="82" t="s">
        <v>194</v>
      </c>
      <c r="C31" s="62">
        <v>0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</row>
    <row r="32" spans="1:11" ht="25.5" x14ac:dyDescent="0.2">
      <c r="A32" s="78">
        <v>32</v>
      </c>
      <c r="B32" s="82" t="s">
        <v>195</v>
      </c>
      <c r="C32" s="62">
        <v>0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</row>
    <row r="33" spans="1:12" ht="25.5" x14ac:dyDescent="0.2">
      <c r="A33" s="78">
        <v>33</v>
      </c>
      <c r="B33" s="82" t="s">
        <v>196</v>
      </c>
      <c r="C33" s="6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</row>
    <row r="34" spans="1:12" ht="38.25" x14ac:dyDescent="0.2">
      <c r="A34" s="130" t="s">
        <v>114</v>
      </c>
      <c r="B34" s="131" t="s">
        <v>197</v>
      </c>
      <c r="C34" s="62">
        <v>42.7</v>
      </c>
      <c r="D34" s="72">
        <v>41.3</v>
      </c>
      <c r="E34" s="301">
        <f>'расчет темпов по предприятиям'!L43</f>
        <v>45.290106309999992</v>
      </c>
      <c r="F34" s="301">
        <f>'расчет темпов по предприятиям'!F53</f>
        <v>47.714713979999999</v>
      </c>
      <c r="G34" s="301">
        <f>'расчет темпов по предприятиям'!I53</f>
        <v>50.028156539999998</v>
      </c>
      <c r="H34" s="301">
        <f>'расчет темпов по предприятиям'!L53</f>
        <v>53.280928980000006</v>
      </c>
      <c r="I34" s="301">
        <f>'расчет темпов по предприятиям'!F63</f>
        <v>56.744527839999996</v>
      </c>
      <c r="J34" s="301">
        <f>'расчет темпов по предприятиям'!I63</f>
        <v>23.797353019999999</v>
      </c>
      <c r="K34" s="301">
        <f>'расчет темпов по предприятиям'!L63</f>
        <v>24.354955739999998</v>
      </c>
    </row>
    <row r="35" spans="1:12" ht="64.5" thickBot="1" x14ac:dyDescent="0.25">
      <c r="A35" s="130" t="s">
        <v>117</v>
      </c>
      <c r="B35" s="131" t="s">
        <v>198</v>
      </c>
      <c r="C35" s="62">
        <v>10.1</v>
      </c>
      <c r="D35" s="72">
        <v>10.199999999999999</v>
      </c>
      <c r="E35" s="301">
        <f>'расчет темпов по предприятиям'!L44+'расчет темпов по предприятиям'!L45</f>
        <v>13.034714000000001</v>
      </c>
      <c r="F35" s="301">
        <f>'расчет темпов по предприятиям'!F54+'расчет темпов по предприятиям'!F55</f>
        <v>13.809417569999999</v>
      </c>
      <c r="G35" s="301">
        <f>'расчет темпов по предприятиям'!I54+'расчет темпов по предприятиям'!I55</f>
        <v>14.884528280000001</v>
      </c>
      <c r="H35" s="302">
        <f>'расчет темпов по предприятиям'!L54+'расчет темпов по предприятиям'!L55</f>
        <v>15.850539170000001</v>
      </c>
      <c r="I35" s="301">
        <f>'расчет темпов по предприятиям'!F64+'расчет темпов по предприятиям'!F65</f>
        <v>16.897223820000001</v>
      </c>
      <c r="J35" s="301">
        <f>'расчет темпов по предприятиям'!I64+'расчет темпов по предприятиям'!I65</f>
        <v>6.4957232999999999</v>
      </c>
      <c r="K35" s="303">
        <f>'расчет темпов по предприятиям'!L64+'расчет темпов по предприятиям'!L65</f>
        <v>6.3326272699999997</v>
      </c>
    </row>
    <row r="36" spans="1:12" ht="16.5" thickBot="1" x14ac:dyDescent="0.25">
      <c r="A36" s="475" t="s">
        <v>204</v>
      </c>
      <c r="B36" s="475"/>
      <c r="C36" s="44">
        <v>4206.7</v>
      </c>
      <c r="D36" s="44">
        <v>5005.3</v>
      </c>
      <c r="E36" s="271">
        <f>E9+E10+E34+E35</f>
        <v>6008.8810103099995</v>
      </c>
      <c r="F36" s="271">
        <f t="shared" ref="F36:J36" si="1">F9+F10+F34+F35</f>
        <v>6112.5188615500001</v>
      </c>
      <c r="G36" s="271">
        <f t="shared" si="1"/>
        <v>6212.5098448200006</v>
      </c>
      <c r="H36" s="271">
        <f t="shared" si="1"/>
        <v>6276.9345981499991</v>
      </c>
      <c r="I36" s="271">
        <f t="shared" si="1"/>
        <v>6347.3526516600004</v>
      </c>
      <c r="J36" s="271">
        <f t="shared" si="1"/>
        <v>2159.4110563200002</v>
      </c>
      <c r="K36" s="271">
        <f>K9+K10+K34+K35</f>
        <v>2229.0985710100003</v>
      </c>
    </row>
    <row r="37" spans="1:12" ht="63" customHeight="1" thickBot="1" x14ac:dyDescent="0.25">
      <c r="A37" s="476" t="s">
        <v>81</v>
      </c>
      <c r="B37" s="476"/>
      <c r="C37" s="44" t="s">
        <v>28</v>
      </c>
      <c r="D37" s="271">
        <f t="shared" ref="D37:I37" si="2">D36/C36*100</f>
        <v>118.98400171155539</v>
      </c>
      <c r="E37" s="304">
        <f t="shared" si="2"/>
        <v>120.05036681737357</v>
      </c>
      <c r="F37" s="306">
        <f t="shared" si="2"/>
        <v>101.72474460822538</v>
      </c>
      <c r="G37" s="305">
        <f t="shared" si="2"/>
        <v>101.63583925931061</v>
      </c>
      <c r="H37" s="305">
        <f t="shared" si="2"/>
        <v>101.0370165189149</v>
      </c>
      <c r="I37" s="305">
        <f t="shared" si="2"/>
        <v>101.12185418549295</v>
      </c>
      <c r="J37" s="44" t="s">
        <v>28</v>
      </c>
      <c r="K37" s="305">
        <f>K36/J36*100</f>
        <v>103.22715374111122</v>
      </c>
    </row>
    <row r="40" spans="1:12" x14ac:dyDescent="0.2">
      <c r="B40" s="477" t="s">
        <v>357</v>
      </c>
      <c r="C40" s="477"/>
      <c r="D40" s="112"/>
      <c r="E40" s="477" t="s">
        <v>358</v>
      </c>
      <c r="F40" s="477"/>
      <c r="G40" s="477"/>
      <c r="H40" s="113" t="s">
        <v>53</v>
      </c>
      <c r="I40" s="330" t="s">
        <v>359</v>
      </c>
      <c r="J40" s="112"/>
      <c r="K40" s="112"/>
      <c r="L40" s="112"/>
    </row>
    <row r="41" spans="1:12" x14ac:dyDescent="0.2">
      <c r="I41" s="113"/>
    </row>
  </sheetData>
  <mergeCells count="11">
    <mergeCell ref="A8:B8"/>
    <mergeCell ref="A36:B36"/>
    <mergeCell ref="A37:B37"/>
    <mergeCell ref="B40:C40"/>
    <mergeCell ref="E40:G40"/>
    <mergeCell ref="J1:K1"/>
    <mergeCell ref="A2:K2"/>
    <mergeCell ref="A3:K3"/>
    <mergeCell ref="D4:F4"/>
    <mergeCell ref="A6:B7"/>
    <mergeCell ref="C6:K6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5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N90"/>
  <sheetViews>
    <sheetView view="pageBreakPreview" zoomScale="75" zoomScaleSheetLayoutView="100" workbookViewId="0">
      <selection activeCell="A5" sqref="A5:K5"/>
    </sheetView>
  </sheetViews>
  <sheetFormatPr defaultRowHeight="12.75" x14ac:dyDescent="0.2"/>
  <cols>
    <col min="1" max="1" width="5.140625" customWidth="1"/>
    <col min="2" max="2" width="14.5703125" customWidth="1"/>
    <col min="3" max="3" width="87.28515625" customWidth="1"/>
    <col min="4" max="4" width="31.7109375" customWidth="1"/>
    <col min="5" max="11" width="12.7109375" customWidth="1"/>
  </cols>
  <sheetData>
    <row r="1" spans="1:14" s="132" customFormat="1" ht="18.75" x14ac:dyDescent="0.3">
      <c r="A1" s="479" t="s">
        <v>157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</row>
    <row r="2" spans="1:14" s="132" customFormat="1" ht="18.75" x14ac:dyDescent="0.3">
      <c r="A2" s="493" t="s">
        <v>158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</row>
    <row r="3" spans="1:14" s="132" customFormat="1" ht="18.75" x14ac:dyDescent="0.3">
      <c r="A3" s="135"/>
      <c r="B3" s="135"/>
      <c r="C3" s="135"/>
      <c r="D3" s="135"/>
      <c r="E3" s="135"/>
      <c r="F3" s="135"/>
      <c r="G3" s="135"/>
      <c r="H3" s="135"/>
      <c r="I3" s="494" t="s">
        <v>101</v>
      </c>
      <c r="J3" s="494"/>
      <c r="K3" s="494"/>
    </row>
    <row r="4" spans="1:14" s="132" customFormat="1" ht="21.75" x14ac:dyDescent="0.3">
      <c r="A4" s="495" t="s">
        <v>207</v>
      </c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133"/>
      <c r="M4" s="133"/>
      <c r="N4" s="133"/>
    </row>
    <row r="5" spans="1:14" s="132" customFormat="1" ht="18.75" x14ac:dyDescent="0.3">
      <c r="A5" s="495" t="s">
        <v>235</v>
      </c>
      <c r="B5" s="495"/>
      <c r="C5" s="495"/>
      <c r="D5" s="495"/>
      <c r="E5" s="495"/>
      <c r="F5" s="495"/>
      <c r="G5" s="495"/>
      <c r="H5" s="495"/>
      <c r="I5" s="495"/>
      <c r="J5" s="495"/>
      <c r="K5" s="495"/>
      <c r="L5" s="133"/>
      <c r="M5" s="133"/>
      <c r="N5" s="133"/>
    </row>
    <row r="6" spans="1:14" s="132" customFormat="1" ht="15" customHeight="1" x14ac:dyDescent="0.2">
      <c r="A6" s="496"/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134"/>
      <c r="M6" s="134"/>
      <c r="N6" s="134"/>
    </row>
    <row r="7" spans="1:14" s="132" customFormat="1" x14ac:dyDescent="0.2">
      <c r="A7" s="497" t="s">
        <v>100</v>
      </c>
      <c r="B7" s="497"/>
      <c r="C7" s="497"/>
      <c r="D7" s="497"/>
      <c r="E7" s="497"/>
      <c r="F7" s="497"/>
      <c r="G7" s="497"/>
      <c r="H7" s="497"/>
      <c r="I7" s="497"/>
      <c r="J7" s="497"/>
      <c r="K7" s="497"/>
    </row>
    <row r="8" spans="1:14" s="132" customFormat="1" ht="15.95" customHeight="1" x14ac:dyDescent="0.25">
      <c r="A8" s="498"/>
      <c r="B8" s="499"/>
      <c r="C8" s="499"/>
      <c r="D8" s="500" t="s">
        <v>164</v>
      </c>
      <c r="E8" s="501"/>
      <c r="F8" s="501"/>
      <c r="G8" s="501"/>
      <c r="H8" s="501"/>
      <c r="I8" s="501"/>
      <c r="J8" s="501"/>
      <c r="K8" s="502"/>
    </row>
    <row r="9" spans="1:14" s="132" customFormat="1" ht="15.95" customHeight="1" x14ac:dyDescent="0.25">
      <c r="A9" s="503"/>
      <c r="B9" s="504"/>
      <c r="C9" s="504"/>
      <c r="D9" s="505" t="s">
        <v>21</v>
      </c>
      <c r="E9" s="506"/>
      <c r="F9" s="506"/>
      <c r="G9" s="506"/>
      <c r="H9" s="506"/>
      <c r="I9" s="506"/>
      <c r="J9" s="506"/>
      <c r="K9" s="507"/>
    </row>
    <row r="10" spans="1:14" s="132" customFormat="1" ht="15.95" customHeight="1" x14ac:dyDescent="0.25">
      <c r="A10" s="508"/>
      <c r="B10" s="509"/>
      <c r="C10" s="509"/>
      <c r="D10" s="505" t="s">
        <v>23</v>
      </c>
      <c r="E10" s="506"/>
      <c r="F10" s="506"/>
      <c r="G10" s="506"/>
      <c r="H10" s="506"/>
      <c r="I10" s="506"/>
      <c r="J10" s="506"/>
      <c r="K10" s="507"/>
    </row>
    <row r="11" spans="1:14" s="132" customFormat="1" ht="15.95" customHeight="1" thickBot="1" x14ac:dyDescent="0.25">
      <c r="A11" s="508"/>
      <c r="B11" s="509"/>
      <c r="C11" s="509"/>
      <c r="D11" s="480"/>
      <c r="E11" s="481"/>
      <c r="F11" s="481"/>
      <c r="G11" s="481"/>
      <c r="H11" s="481"/>
      <c r="I11" s="481"/>
      <c r="J11" s="481"/>
      <c r="K11" s="482"/>
    </row>
    <row r="12" spans="1:14" s="132" customFormat="1" ht="13.5" customHeight="1" thickBot="1" x14ac:dyDescent="0.25">
      <c r="A12" s="483" t="s">
        <v>4</v>
      </c>
      <c r="B12" s="486" t="s">
        <v>5</v>
      </c>
      <c r="C12" s="487"/>
      <c r="D12" s="492" t="s">
        <v>6</v>
      </c>
      <c r="E12" s="376" t="s">
        <v>19</v>
      </c>
      <c r="F12" s="377"/>
      <c r="G12" s="376">
        <v>2022</v>
      </c>
      <c r="H12" s="377"/>
      <c r="I12" s="362" t="s">
        <v>7</v>
      </c>
      <c r="J12" s="363"/>
      <c r="K12" s="363"/>
    </row>
    <row r="13" spans="1:14" s="132" customFormat="1" ht="13.5" customHeight="1" thickBot="1" x14ac:dyDescent="0.25">
      <c r="A13" s="484"/>
      <c r="B13" s="488"/>
      <c r="C13" s="489"/>
      <c r="D13" s="492"/>
      <c r="E13" s="364">
        <v>2020</v>
      </c>
      <c r="F13" s="364">
        <v>2021</v>
      </c>
      <c r="G13" s="364" t="s">
        <v>153</v>
      </c>
      <c r="H13" s="366" t="s">
        <v>68</v>
      </c>
      <c r="I13" s="364">
        <v>2023</v>
      </c>
      <c r="J13" s="364">
        <v>2024</v>
      </c>
      <c r="K13" s="364">
        <v>2025</v>
      </c>
    </row>
    <row r="14" spans="1:14" s="132" customFormat="1" ht="30.75" customHeight="1" thickBot="1" x14ac:dyDescent="0.25">
      <c r="A14" s="485"/>
      <c r="B14" s="490"/>
      <c r="C14" s="491"/>
      <c r="D14" s="492"/>
      <c r="E14" s="365"/>
      <c r="F14" s="365"/>
      <c r="G14" s="365"/>
      <c r="H14" s="367"/>
      <c r="I14" s="365"/>
      <c r="J14" s="365"/>
      <c r="K14" s="365"/>
    </row>
    <row r="15" spans="1:14" ht="36.75" customHeight="1" x14ac:dyDescent="0.2">
      <c r="A15" s="47" t="s">
        <v>2</v>
      </c>
      <c r="B15" s="358" t="s">
        <v>99</v>
      </c>
      <c r="C15" s="358"/>
      <c r="D15" s="136" t="s">
        <v>12</v>
      </c>
      <c r="E15" s="45"/>
      <c r="F15" s="48"/>
      <c r="G15" s="45"/>
      <c r="H15" s="48"/>
      <c r="I15" s="45"/>
      <c r="J15" s="45"/>
      <c r="K15" s="46"/>
    </row>
    <row r="16" spans="1:14" ht="58.5" customHeight="1" x14ac:dyDescent="0.2">
      <c r="A16" s="124" t="s">
        <v>3</v>
      </c>
      <c r="B16" s="359" t="s">
        <v>206</v>
      </c>
      <c r="C16" s="360"/>
      <c r="D16" s="137" t="s">
        <v>12</v>
      </c>
      <c r="E16" s="126"/>
      <c r="F16" s="127"/>
      <c r="G16" s="126"/>
      <c r="H16" s="127"/>
      <c r="I16" s="126"/>
      <c r="J16" s="126"/>
      <c r="K16" s="128"/>
    </row>
    <row r="17" spans="1:13" ht="18.75" x14ac:dyDescent="0.3">
      <c r="A17" s="361" t="s">
        <v>163</v>
      </c>
      <c r="B17" s="357" t="s">
        <v>162</v>
      </c>
      <c r="C17" s="357"/>
      <c r="D17" s="15" t="s">
        <v>12</v>
      </c>
      <c r="E17" s="10"/>
      <c r="F17" s="10"/>
      <c r="G17" s="10"/>
      <c r="H17" s="10"/>
      <c r="I17" s="10"/>
      <c r="J17" s="11"/>
      <c r="K17" s="12"/>
    </row>
    <row r="18" spans="1:13" ht="40.5" customHeight="1" x14ac:dyDescent="0.3">
      <c r="A18" s="361"/>
      <c r="B18" s="129" t="s">
        <v>161</v>
      </c>
      <c r="C18" s="13" t="s">
        <v>26</v>
      </c>
      <c r="D18" s="15"/>
      <c r="E18" s="10"/>
      <c r="F18" s="10"/>
      <c r="G18" s="10"/>
      <c r="H18" s="10"/>
      <c r="I18" s="10"/>
      <c r="J18" s="11"/>
      <c r="K18" s="12"/>
    </row>
    <row r="19" spans="1:13" ht="18.75" x14ac:dyDescent="0.3">
      <c r="A19" s="361"/>
      <c r="B19" s="49"/>
      <c r="C19" s="14" t="s">
        <v>17</v>
      </c>
      <c r="D19" s="15" t="s">
        <v>12</v>
      </c>
      <c r="E19" s="10"/>
      <c r="F19" s="10"/>
      <c r="G19" s="10"/>
      <c r="H19" s="10"/>
      <c r="I19" s="10"/>
      <c r="J19" s="11"/>
      <c r="K19" s="12"/>
    </row>
    <row r="20" spans="1:13" ht="18.75" x14ac:dyDescent="0.3">
      <c r="A20" s="361"/>
      <c r="B20" s="49"/>
      <c r="C20" s="14" t="s">
        <v>17</v>
      </c>
      <c r="D20" s="15" t="s">
        <v>12</v>
      </c>
      <c r="E20" s="10"/>
      <c r="F20" s="10"/>
      <c r="G20" s="10"/>
      <c r="H20" s="10"/>
      <c r="I20" s="10"/>
      <c r="J20" s="11"/>
      <c r="K20" s="12"/>
    </row>
    <row r="21" spans="1:13" ht="18.75" x14ac:dyDescent="0.3">
      <c r="A21" s="361"/>
      <c r="B21" s="49"/>
      <c r="C21" s="14" t="s">
        <v>17</v>
      </c>
      <c r="D21" s="15" t="s">
        <v>12</v>
      </c>
      <c r="E21" s="10"/>
      <c r="F21" s="10"/>
      <c r="G21" s="10"/>
      <c r="H21" s="10"/>
      <c r="I21" s="10"/>
      <c r="J21" s="11"/>
      <c r="K21" s="12"/>
    </row>
    <row r="22" spans="1:13" ht="18.75" x14ac:dyDescent="0.3">
      <c r="A22" s="361"/>
      <c r="B22" s="49"/>
      <c r="C22" s="14" t="s">
        <v>17</v>
      </c>
      <c r="D22" s="15" t="s">
        <v>12</v>
      </c>
      <c r="E22" s="10"/>
      <c r="F22" s="10"/>
      <c r="G22" s="10"/>
      <c r="H22" s="10"/>
      <c r="I22" s="10"/>
      <c r="J22" s="11"/>
      <c r="K22" s="12"/>
    </row>
    <row r="23" spans="1:13" ht="18.75" x14ac:dyDescent="0.3">
      <c r="A23" s="361"/>
      <c r="B23" s="49"/>
      <c r="C23" s="14" t="s">
        <v>17</v>
      </c>
      <c r="D23" s="15" t="s">
        <v>12</v>
      </c>
      <c r="E23" s="10"/>
      <c r="F23" s="10"/>
      <c r="G23" s="10"/>
      <c r="H23" s="10"/>
      <c r="I23" s="10"/>
      <c r="J23" s="11"/>
      <c r="K23" s="12"/>
    </row>
    <row r="24" spans="1:13" ht="18.75" x14ac:dyDescent="0.3">
      <c r="A24" s="361"/>
      <c r="B24" s="49"/>
      <c r="C24" s="14" t="s">
        <v>17</v>
      </c>
      <c r="D24" s="15" t="s">
        <v>12</v>
      </c>
      <c r="E24" s="10"/>
      <c r="F24" s="10"/>
      <c r="G24" s="10"/>
      <c r="H24" s="9"/>
      <c r="I24" s="10"/>
      <c r="J24" s="11"/>
      <c r="K24" s="12"/>
    </row>
    <row r="25" spans="1:13" ht="18.75" x14ac:dyDescent="0.3">
      <c r="A25" s="361"/>
      <c r="B25" s="49"/>
      <c r="C25" s="14" t="s">
        <v>17</v>
      </c>
      <c r="D25" s="15" t="s">
        <v>12</v>
      </c>
      <c r="E25" s="10"/>
      <c r="F25" s="10"/>
      <c r="G25" s="10"/>
      <c r="H25" s="10"/>
      <c r="I25" s="10"/>
      <c r="J25" s="11"/>
      <c r="K25" s="12"/>
    </row>
    <row r="26" spans="1:13" ht="18.75" x14ac:dyDescent="0.3">
      <c r="A26" s="361"/>
      <c r="B26" s="49"/>
      <c r="C26" s="14" t="s">
        <v>17</v>
      </c>
      <c r="D26" s="15" t="s">
        <v>12</v>
      </c>
      <c r="E26" s="10"/>
      <c r="F26" s="10"/>
      <c r="G26" s="10"/>
      <c r="H26" s="10"/>
      <c r="I26" s="10"/>
      <c r="J26" s="11"/>
      <c r="K26" s="12"/>
    </row>
    <row r="27" spans="1:13" ht="63" customHeight="1" x14ac:dyDescent="0.3">
      <c r="A27" s="122" t="s">
        <v>27</v>
      </c>
      <c r="B27" s="356" t="s">
        <v>165</v>
      </c>
      <c r="C27" s="356"/>
      <c r="D27" s="15" t="s">
        <v>12</v>
      </c>
      <c r="E27" s="10"/>
      <c r="F27" s="10"/>
      <c r="G27" s="10"/>
      <c r="H27" s="10"/>
      <c r="I27" s="10"/>
      <c r="J27" s="11"/>
      <c r="K27" s="12"/>
    </row>
    <row r="28" spans="1:13" ht="38.25" customHeight="1" x14ac:dyDescent="0.3">
      <c r="A28" s="122" t="s">
        <v>29</v>
      </c>
      <c r="B28" s="356" t="s">
        <v>220</v>
      </c>
      <c r="C28" s="356"/>
      <c r="D28" s="15" t="s">
        <v>55</v>
      </c>
      <c r="E28" s="10"/>
      <c r="F28" s="10"/>
      <c r="G28" s="10"/>
      <c r="H28" s="10"/>
      <c r="I28" s="10"/>
      <c r="J28" s="11"/>
      <c r="K28" s="12"/>
      <c r="L28" s="1"/>
    </row>
    <row r="29" spans="1:13" ht="36.75" customHeight="1" x14ac:dyDescent="0.2">
      <c r="A29" s="122" t="s">
        <v>31</v>
      </c>
      <c r="B29" s="356" t="s">
        <v>61</v>
      </c>
      <c r="C29" s="356"/>
      <c r="D29" s="15" t="s">
        <v>55</v>
      </c>
      <c r="E29" s="15"/>
      <c r="F29" s="15"/>
      <c r="G29" s="15"/>
      <c r="H29" s="15"/>
      <c r="I29" s="15" t="s">
        <v>28</v>
      </c>
      <c r="J29" s="15" t="s">
        <v>28</v>
      </c>
      <c r="K29" s="16" t="s">
        <v>28</v>
      </c>
      <c r="M29" s="1"/>
    </row>
    <row r="30" spans="1:13" ht="18.75" x14ac:dyDescent="0.2">
      <c r="A30" s="122" t="s">
        <v>32</v>
      </c>
      <c r="B30" s="356" t="s">
        <v>30</v>
      </c>
      <c r="C30" s="356"/>
      <c r="D30" s="15" t="s">
        <v>55</v>
      </c>
      <c r="E30" s="15" t="s">
        <v>28</v>
      </c>
      <c r="F30" s="15" t="s">
        <v>28</v>
      </c>
      <c r="G30" s="15" t="s">
        <v>28</v>
      </c>
      <c r="H30" s="15" t="s">
        <v>28</v>
      </c>
      <c r="I30" s="15"/>
      <c r="J30" s="15"/>
      <c r="K30" s="17"/>
      <c r="M30" s="1"/>
    </row>
    <row r="31" spans="1:13" ht="18.75" x14ac:dyDescent="0.3">
      <c r="A31" s="122" t="s">
        <v>33</v>
      </c>
      <c r="B31" s="356" t="s">
        <v>67</v>
      </c>
      <c r="C31" s="356"/>
      <c r="D31" s="15" t="s">
        <v>9</v>
      </c>
      <c r="E31" s="10"/>
      <c r="F31" s="10"/>
      <c r="G31" s="10"/>
      <c r="H31" s="10"/>
      <c r="I31" s="10"/>
      <c r="J31" s="11"/>
      <c r="K31" s="12"/>
    </row>
    <row r="32" spans="1:13" ht="18.75" x14ac:dyDescent="0.3">
      <c r="A32" s="122" t="s">
        <v>34</v>
      </c>
      <c r="B32" s="356" t="s">
        <v>10</v>
      </c>
      <c r="C32" s="356"/>
      <c r="D32" s="15" t="s">
        <v>11</v>
      </c>
      <c r="E32" s="10"/>
      <c r="F32" s="10"/>
      <c r="G32" s="10"/>
      <c r="H32" s="10"/>
      <c r="I32" s="10"/>
      <c r="J32" s="11"/>
      <c r="K32" s="12"/>
    </row>
    <row r="33" spans="1:11" ht="37.5" customHeight="1" x14ac:dyDescent="0.3">
      <c r="A33" s="122" t="s">
        <v>35</v>
      </c>
      <c r="B33" s="356" t="s">
        <v>13</v>
      </c>
      <c r="C33" s="356"/>
      <c r="D33" s="15" t="s">
        <v>14</v>
      </c>
      <c r="E33" s="10"/>
      <c r="F33" s="10"/>
      <c r="G33" s="10"/>
      <c r="H33" s="10"/>
      <c r="I33" s="10"/>
      <c r="J33" s="11"/>
      <c r="K33" s="12"/>
    </row>
    <row r="34" spans="1:11" ht="37.5" x14ac:dyDescent="0.3">
      <c r="A34" s="349" t="s">
        <v>38</v>
      </c>
      <c r="B34" s="356" t="s">
        <v>205</v>
      </c>
      <c r="C34" s="356"/>
      <c r="D34" s="15" t="s">
        <v>56</v>
      </c>
      <c r="E34" s="10"/>
      <c r="F34" s="10"/>
      <c r="G34" s="10"/>
      <c r="H34" s="10"/>
      <c r="I34" s="10"/>
      <c r="J34" s="11"/>
      <c r="K34" s="12"/>
    </row>
    <row r="35" spans="1:11" ht="15.75" customHeight="1" x14ac:dyDescent="0.3">
      <c r="A35" s="349"/>
      <c r="B35" s="357" t="s">
        <v>15</v>
      </c>
      <c r="C35" s="357"/>
      <c r="D35" s="123"/>
      <c r="E35" s="50"/>
      <c r="F35" s="50"/>
      <c r="G35" s="50"/>
      <c r="H35" s="50"/>
      <c r="I35" s="50"/>
      <c r="J35" s="11"/>
      <c r="K35" s="12"/>
    </row>
    <row r="36" spans="1:11" ht="18.75" x14ac:dyDescent="0.3">
      <c r="A36" s="349"/>
      <c r="B36" s="357" t="s">
        <v>15</v>
      </c>
      <c r="C36" s="357"/>
      <c r="D36" s="138"/>
      <c r="E36" s="18"/>
      <c r="F36" s="18"/>
      <c r="G36" s="18"/>
      <c r="H36" s="18"/>
      <c r="I36" s="18"/>
      <c r="J36" s="11"/>
      <c r="K36" s="12"/>
    </row>
    <row r="37" spans="1:11" ht="18.75" x14ac:dyDescent="0.3">
      <c r="A37" s="349"/>
      <c r="B37" s="351" t="s">
        <v>15</v>
      </c>
      <c r="C37" s="351"/>
      <c r="D37" s="138"/>
      <c r="E37" s="18"/>
      <c r="F37" s="18"/>
      <c r="G37" s="18"/>
      <c r="H37" s="18"/>
      <c r="I37" s="18"/>
      <c r="J37" s="11"/>
      <c r="K37" s="12"/>
    </row>
    <row r="38" spans="1:11" ht="18.75" x14ac:dyDescent="0.3">
      <c r="A38" s="349"/>
      <c r="B38" s="351" t="s">
        <v>15</v>
      </c>
      <c r="C38" s="351"/>
      <c r="D38" s="138"/>
      <c r="E38" s="18"/>
      <c r="F38" s="18"/>
      <c r="G38" s="18"/>
      <c r="H38" s="18"/>
      <c r="I38" s="18"/>
      <c r="J38" s="11"/>
      <c r="K38" s="12"/>
    </row>
    <row r="39" spans="1:11" ht="18.75" x14ac:dyDescent="0.3">
      <c r="A39" s="349" t="s">
        <v>39</v>
      </c>
      <c r="B39" s="351" t="s">
        <v>43</v>
      </c>
      <c r="C39" s="351"/>
      <c r="D39" s="15" t="s">
        <v>12</v>
      </c>
      <c r="E39" s="18"/>
      <c r="F39" s="18"/>
      <c r="G39" s="18"/>
      <c r="H39" s="18"/>
      <c r="I39" s="18"/>
      <c r="J39" s="11"/>
      <c r="K39" s="12"/>
    </row>
    <row r="40" spans="1:11" ht="18.75" x14ac:dyDescent="0.3">
      <c r="A40" s="349"/>
      <c r="B40" s="352" t="s">
        <v>44</v>
      </c>
      <c r="C40" s="352"/>
      <c r="D40" s="139"/>
      <c r="E40" s="20"/>
      <c r="F40" s="20"/>
      <c r="G40" s="20"/>
      <c r="H40" s="20"/>
      <c r="I40" s="20"/>
      <c r="J40" s="21"/>
      <c r="K40" s="22"/>
    </row>
    <row r="41" spans="1:11" ht="18.75" x14ac:dyDescent="0.3">
      <c r="A41" s="349"/>
      <c r="B41" s="352" t="s">
        <v>45</v>
      </c>
      <c r="C41" s="352"/>
      <c r="D41" s="15" t="s">
        <v>12</v>
      </c>
      <c r="E41" s="20"/>
      <c r="F41" s="20"/>
      <c r="G41" s="20"/>
      <c r="H41" s="20"/>
      <c r="I41" s="20"/>
      <c r="J41" s="21"/>
      <c r="K41" s="22"/>
    </row>
    <row r="42" spans="1:11" ht="16.5" customHeight="1" x14ac:dyDescent="0.3">
      <c r="A42" s="349"/>
      <c r="B42" s="352" t="s">
        <v>46</v>
      </c>
      <c r="C42" s="352"/>
      <c r="D42" s="15" t="s">
        <v>12</v>
      </c>
      <c r="E42" s="21"/>
      <c r="F42" s="21"/>
      <c r="G42" s="21"/>
      <c r="H42" s="21"/>
      <c r="I42" s="21"/>
      <c r="J42" s="21"/>
      <c r="K42" s="22"/>
    </row>
    <row r="43" spans="1:11" ht="19.5" thickBot="1" x14ac:dyDescent="0.35">
      <c r="A43" s="350"/>
      <c r="B43" s="353" t="s">
        <v>51</v>
      </c>
      <c r="C43" s="353"/>
      <c r="D43" s="140" t="s">
        <v>12</v>
      </c>
      <c r="E43" s="23"/>
      <c r="F43" s="23"/>
      <c r="G43" s="23"/>
      <c r="H43" s="23"/>
      <c r="I43" s="23"/>
      <c r="J43" s="23"/>
      <c r="K43" s="24"/>
    </row>
    <row r="44" spans="1:11" x14ac:dyDescent="0.2">
      <c r="A44" s="2"/>
      <c r="B44" s="2"/>
      <c r="C44" s="3"/>
      <c r="D44" s="4"/>
      <c r="E44" s="5"/>
      <c r="F44" s="5"/>
      <c r="G44" s="5"/>
      <c r="H44" s="5"/>
      <c r="I44" s="5"/>
      <c r="J44" s="5"/>
      <c r="K44" s="5"/>
    </row>
    <row r="45" spans="1:11" x14ac:dyDescent="0.2">
      <c r="C45" s="460" t="s">
        <v>52</v>
      </c>
      <c r="D45" s="460"/>
      <c r="E45" s="460"/>
      <c r="F45" s="460"/>
      <c r="G45" s="460"/>
      <c r="H45" s="460"/>
      <c r="I45" s="460"/>
    </row>
    <row r="46" spans="1:11" x14ac:dyDescent="0.2">
      <c r="C46" s="52"/>
      <c r="D46" s="52"/>
      <c r="E46" s="52"/>
      <c r="F46" s="52"/>
      <c r="G46" s="52"/>
      <c r="H46" s="52"/>
      <c r="I46" s="52"/>
    </row>
    <row r="47" spans="1:11" ht="18" x14ac:dyDescent="0.25">
      <c r="C47" s="461" t="s">
        <v>16</v>
      </c>
      <c r="D47" s="461"/>
      <c r="E47" s="6" t="s">
        <v>53</v>
      </c>
      <c r="H47" s="471"/>
      <c r="I47" s="471"/>
      <c r="J47" s="471"/>
      <c r="K47" s="7"/>
    </row>
    <row r="48" spans="1:11" x14ac:dyDescent="0.2">
      <c r="C48" s="53"/>
      <c r="D48" s="53"/>
      <c r="E48" s="6"/>
      <c r="H48" s="54"/>
      <c r="I48" s="54"/>
      <c r="J48" s="54"/>
      <c r="K48" s="54"/>
    </row>
    <row r="49" spans="1:11" ht="15" x14ac:dyDescent="0.2">
      <c r="A49" s="478" t="s">
        <v>208</v>
      </c>
      <c r="B49" s="478"/>
      <c r="C49" s="478"/>
      <c r="D49" s="478"/>
      <c r="E49" s="478"/>
      <c r="F49" s="478"/>
      <c r="G49" s="478"/>
      <c r="H49" s="478"/>
      <c r="I49" s="478"/>
      <c r="J49" s="478"/>
      <c r="K49" s="478"/>
    </row>
    <row r="50" spans="1:11" ht="18.75" customHeight="1" x14ac:dyDescent="0.25">
      <c r="A50" s="343" t="s">
        <v>69</v>
      </c>
      <c r="B50" s="343"/>
      <c r="C50" s="343"/>
      <c r="D50" s="343"/>
      <c r="E50" s="343"/>
      <c r="F50" s="343"/>
      <c r="G50" s="343"/>
      <c r="H50" s="343"/>
      <c r="I50" s="343"/>
      <c r="J50" s="343"/>
      <c r="K50" s="343"/>
    </row>
    <row r="51" spans="1:11" ht="15" x14ac:dyDescent="0.2">
      <c r="C51" s="51"/>
      <c r="D51" s="51"/>
      <c r="E51" s="51"/>
      <c r="F51" s="51"/>
      <c r="G51" s="51"/>
      <c r="H51" s="51"/>
      <c r="I51" s="51"/>
    </row>
    <row r="52" spans="1:11" ht="15" x14ac:dyDescent="0.2">
      <c r="C52" s="51"/>
      <c r="D52" s="51"/>
      <c r="E52" s="51"/>
      <c r="F52" s="51"/>
      <c r="G52" s="51"/>
      <c r="H52" s="51"/>
      <c r="I52" s="51"/>
    </row>
    <row r="53" spans="1:11" ht="15" x14ac:dyDescent="0.2">
      <c r="C53" s="51"/>
      <c r="D53" s="51"/>
      <c r="E53" s="51"/>
      <c r="F53" s="51"/>
      <c r="G53" s="51"/>
      <c r="H53" s="51"/>
      <c r="I53" s="51"/>
    </row>
    <row r="54" spans="1:11" ht="15" x14ac:dyDescent="0.2">
      <c r="C54" s="51"/>
      <c r="D54" s="51"/>
      <c r="E54" s="51"/>
      <c r="F54" s="51"/>
      <c r="G54" s="51"/>
      <c r="H54" s="51"/>
      <c r="I54" s="51"/>
    </row>
    <row r="55" spans="1:11" ht="15" x14ac:dyDescent="0.2">
      <c r="C55" s="51"/>
      <c r="D55" s="51"/>
      <c r="E55" s="51"/>
      <c r="F55" s="51"/>
      <c r="G55" s="51"/>
      <c r="H55" s="51"/>
      <c r="I55" s="51"/>
    </row>
    <row r="56" spans="1:11" ht="15" x14ac:dyDescent="0.2">
      <c r="C56" s="51"/>
      <c r="D56" s="51"/>
      <c r="E56" s="51"/>
      <c r="F56" s="51"/>
      <c r="G56" s="51"/>
      <c r="H56" s="51"/>
      <c r="I56" s="51"/>
    </row>
    <row r="57" spans="1:11" ht="15" x14ac:dyDescent="0.2">
      <c r="C57" s="51"/>
      <c r="D57" s="51"/>
      <c r="E57" s="51"/>
      <c r="F57" s="51"/>
      <c r="G57" s="51"/>
      <c r="H57" s="51"/>
      <c r="I57" s="51"/>
    </row>
    <row r="58" spans="1:11" ht="15" x14ac:dyDescent="0.2">
      <c r="C58" s="51"/>
      <c r="D58" s="51"/>
      <c r="E58" s="51"/>
      <c r="F58" s="51"/>
      <c r="G58" s="51"/>
      <c r="H58" s="51"/>
      <c r="I58" s="51"/>
    </row>
    <row r="59" spans="1:11" ht="15" x14ac:dyDescent="0.2">
      <c r="C59" s="51"/>
      <c r="D59" s="51"/>
      <c r="E59" s="51"/>
      <c r="F59" s="51"/>
      <c r="G59" s="51"/>
      <c r="H59" s="51"/>
      <c r="I59" s="51"/>
    </row>
    <row r="60" spans="1:11" ht="15" x14ac:dyDescent="0.2">
      <c r="C60" s="51"/>
      <c r="D60" s="51"/>
      <c r="E60" s="51"/>
      <c r="F60" s="51"/>
      <c r="G60" s="51"/>
      <c r="H60" s="51"/>
      <c r="I60" s="51"/>
    </row>
    <row r="61" spans="1:11" ht="15" x14ac:dyDescent="0.2">
      <c r="C61" s="51"/>
      <c r="D61" s="51"/>
      <c r="E61" s="51"/>
      <c r="F61" s="51"/>
      <c r="G61" s="51"/>
      <c r="H61" s="51"/>
      <c r="I61" s="51"/>
    </row>
    <row r="62" spans="1:11" ht="15" x14ac:dyDescent="0.2">
      <c r="C62" s="51"/>
      <c r="D62" s="51"/>
      <c r="E62" s="51"/>
      <c r="F62" s="51"/>
      <c r="G62" s="51"/>
      <c r="H62" s="51"/>
      <c r="I62" s="51"/>
    </row>
    <row r="63" spans="1:11" ht="15" x14ac:dyDescent="0.2">
      <c r="C63" s="51"/>
      <c r="D63" s="51"/>
      <c r="E63" s="51"/>
      <c r="F63" s="51"/>
      <c r="G63" s="51"/>
      <c r="H63" s="51"/>
      <c r="I63" s="51"/>
    </row>
    <row r="64" spans="1:11" ht="15" x14ac:dyDescent="0.2">
      <c r="C64" s="51"/>
      <c r="D64" s="51"/>
      <c r="E64" s="51"/>
      <c r="F64" s="51"/>
      <c r="G64" s="51"/>
      <c r="H64" s="51"/>
      <c r="I64" s="51"/>
    </row>
    <row r="65" spans="3:9" ht="15" x14ac:dyDescent="0.2">
      <c r="C65" s="51"/>
      <c r="D65" s="51"/>
      <c r="E65" s="51"/>
      <c r="F65" s="51"/>
      <c r="G65" s="51"/>
      <c r="H65" s="51"/>
      <c r="I65" s="51"/>
    </row>
    <row r="66" spans="3:9" ht="15" x14ac:dyDescent="0.2">
      <c r="C66" s="51"/>
      <c r="D66" s="51"/>
      <c r="E66" s="51"/>
      <c r="F66" s="51"/>
      <c r="G66" s="51"/>
      <c r="H66" s="51"/>
      <c r="I66" s="51"/>
    </row>
    <row r="67" spans="3:9" ht="15" x14ac:dyDescent="0.2">
      <c r="C67" s="51"/>
      <c r="D67" s="51"/>
      <c r="E67" s="51"/>
      <c r="F67" s="51"/>
      <c r="G67" s="51"/>
      <c r="H67" s="51"/>
      <c r="I67" s="51"/>
    </row>
    <row r="68" spans="3:9" ht="15" x14ac:dyDescent="0.2">
      <c r="C68" s="51"/>
      <c r="D68" s="51"/>
      <c r="E68" s="51"/>
      <c r="F68" s="51"/>
      <c r="G68" s="51"/>
      <c r="H68" s="51"/>
      <c r="I68" s="51"/>
    </row>
    <row r="69" spans="3:9" ht="15" x14ac:dyDescent="0.2">
      <c r="C69" s="51"/>
      <c r="D69" s="51"/>
      <c r="E69" s="51"/>
      <c r="F69" s="51"/>
      <c r="G69" s="51"/>
      <c r="H69" s="51"/>
      <c r="I69" s="51"/>
    </row>
    <row r="70" spans="3:9" ht="15" x14ac:dyDescent="0.2">
      <c r="C70" s="51"/>
      <c r="D70" s="51"/>
      <c r="E70" s="51"/>
      <c r="F70" s="51"/>
      <c r="G70" s="51"/>
      <c r="H70" s="51"/>
      <c r="I70" s="51"/>
    </row>
    <row r="71" spans="3:9" ht="15" x14ac:dyDescent="0.2">
      <c r="C71" s="51"/>
      <c r="D71" s="51"/>
      <c r="E71" s="51"/>
      <c r="F71" s="51"/>
      <c r="G71" s="51"/>
      <c r="H71" s="51"/>
      <c r="I71" s="51"/>
    </row>
    <row r="72" spans="3:9" ht="15" x14ac:dyDescent="0.2">
      <c r="C72" s="51"/>
      <c r="D72" s="51"/>
      <c r="E72" s="51"/>
      <c r="F72" s="51"/>
      <c r="G72" s="51"/>
      <c r="H72" s="51"/>
      <c r="I72" s="51"/>
    </row>
    <row r="73" spans="3:9" ht="15" x14ac:dyDescent="0.2">
      <c r="C73" s="51"/>
      <c r="D73" s="51"/>
      <c r="E73" s="51"/>
      <c r="F73" s="51"/>
      <c r="G73" s="51"/>
      <c r="H73" s="51"/>
      <c r="I73" s="51"/>
    </row>
    <row r="74" spans="3:9" ht="15" x14ac:dyDescent="0.2">
      <c r="C74" s="51"/>
      <c r="D74" s="51"/>
      <c r="E74" s="51"/>
      <c r="F74" s="51"/>
      <c r="G74" s="51"/>
      <c r="H74" s="51"/>
      <c r="I74" s="51"/>
    </row>
    <row r="75" spans="3:9" ht="15" x14ac:dyDescent="0.2">
      <c r="C75" s="51"/>
      <c r="D75" s="51"/>
      <c r="E75" s="51"/>
      <c r="F75" s="51"/>
      <c r="G75" s="51"/>
      <c r="H75" s="51"/>
      <c r="I75" s="51"/>
    </row>
    <row r="76" spans="3:9" ht="15" x14ac:dyDescent="0.2">
      <c r="C76" s="51"/>
      <c r="D76" s="51"/>
      <c r="E76" s="51"/>
      <c r="F76" s="51"/>
      <c r="G76" s="51"/>
      <c r="H76" s="51"/>
      <c r="I76" s="51"/>
    </row>
    <row r="77" spans="3:9" ht="15" x14ac:dyDescent="0.2">
      <c r="C77" s="51"/>
      <c r="D77" s="51"/>
      <c r="E77" s="51"/>
      <c r="F77" s="51"/>
      <c r="G77" s="51"/>
      <c r="H77" s="51"/>
      <c r="I77" s="51"/>
    </row>
    <row r="78" spans="3:9" ht="15" x14ac:dyDescent="0.2">
      <c r="C78" s="51"/>
      <c r="D78" s="51"/>
      <c r="E78" s="51"/>
      <c r="F78" s="51"/>
      <c r="G78" s="51"/>
      <c r="H78" s="51"/>
      <c r="I78" s="51"/>
    </row>
    <row r="79" spans="3:9" ht="15" x14ac:dyDescent="0.2">
      <c r="C79" s="51"/>
      <c r="D79" s="51"/>
      <c r="E79" s="51"/>
      <c r="F79" s="51"/>
      <c r="G79" s="51"/>
      <c r="H79" s="51"/>
      <c r="I79" s="51"/>
    </row>
    <row r="80" spans="3:9" ht="15" x14ac:dyDescent="0.2">
      <c r="C80" s="51"/>
      <c r="D80" s="51"/>
      <c r="E80" s="51"/>
      <c r="F80" s="51"/>
      <c r="G80" s="51"/>
      <c r="H80" s="51"/>
      <c r="I80" s="51"/>
    </row>
    <row r="81" spans="3:9" ht="15" x14ac:dyDescent="0.2">
      <c r="C81" s="51"/>
      <c r="D81" s="51"/>
      <c r="E81" s="51"/>
      <c r="F81" s="51"/>
      <c r="G81" s="51"/>
      <c r="H81" s="51"/>
      <c r="I81" s="51"/>
    </row>
    <row r="82" spans="3:9" ht="15" x14ac:dyDescent="0.2">
      <c r="C82" s="51"/>
      <c r="D82" s="51"/>
      <c r="E82" s="51"/>
      <c r="F82" s="51"/>
      <c r="G82" s="51"/>
      <c r="H82" s="51"/>
      <c r="I82" s="51"/>
    </row>
    <row r="83" spans="3:9" ht="15" x14ac:dyDescent="0.2">
      <c r="C83" s="51"/>
      <c r="D83" s="51"/>
      <c r="E83" s="51"/>
      <c r="F83" s="51"/>
      <c r="G83" s="51"/>
      <c r="H83" s="51"/>
      <c r="I83" s="51"/>
    </row>
    <row r="84" spans="3:9" ht="15" x14ac:dyDescent="0.2">
      <c r="C84" s="51"/>
      <c r="D84" s="51"/>
      <c r="E84" s="51"/>
      <c r="F84" s="51"/>
      <c r="G84" s="51"/>
      <c r="H84" s="51"/>
      <c r="I84" s="51"/>
    </row>
    <row r="85" spans="3:9" ht="15" x14ac:dyDescent="0.2">
      <c r="C85" s="51"/>
      <c r="D85" s="51"/>
      <c r="E85" s="51"/>
      <c r="F85" s="51"/>
      <c r="G85" s="51"/>
      <c r="H85" s="51"/>
      <c r="I85" s="51"/>
    </row>
    <row r="86" spans="3:9" ht="15" x14ac:dyDescent="0.2">
      <c r="C86" s="51"/>
      <c r="D86" s="51"/>
      <c r="E86" s="51"/>
      <c r="F86" s="51"/>
      <c r="G86" s="51"/>
      <c r="H86" s="51"/>
      <c r="I86" s="51"/>
    </row>
    <row r="87" spans="3:9" ht="15" x14ac:dyDescent="0.2">
      <c r="C87" s="51"/>
      <c r="D87" s="51"/>
      <c r="E87" s="51"/>
      <c r="F87" s="51"/>
      <c r="G87" s="51"/>
      <c r="H87" s="51"/>
      <c r="I87" s="51"/>
    </row>
    <row r="88" spans="3:9" ht="15" x14ac:dyDescent="0.2">
      <c r="C88" s="51"/>
      <c r="D88" s="51"/>
      <c r="E88" s="51"/>
      <c r="F88" s="51"/>
      <c r="G88" s="51"/>
      <c r="H88" s="51"/>
      <c r="I88" s="51"/>
    </row>
    <row r="89" spans="3:9" ht="15" x14ac:dyDescent="0.2">
      <c r="C89" s="51"/>
      <c r="D89" s="51"/>
      <c r="E89" s="51"/>
      <c r="F89" s="51"/>
      <c r="G89" s="51"/>
      <c r="H89" s="51"/>
      <c r="I89" s="51"/>
    </row>
    <row r="90" spans="3:9" ht="15" x14ac:dyDescent="0.2">
      <c r="C90" s="51"/>
      <c r="D90" s="51"/>
      <c r="E90" s="51"/>
      <c r="F90" s="51"/>
      <c r="G90" s="51"/>
      <c r="H90" s="51"/>
      <c r="I90" s="51"/>
    </row>
  </sheetData>
  <mergeCells count="56">
    <mergeCell ref="A17:A26"/>
    <mergeCell ref="B17:C17"/>
    <mergeCell ref="B27:C27"/>
    <mergeCell ref="A2:K2"/>
    <mergeCell ref="I3:K3"/>
    <mergeCell ref="A4:K4"/>
    <mergeCell ref="A5:K5"/>
    <mergeCell ref="A6:K6"/>
    <mergeCell ref="A7:K7"/>
    <mergeCell ref="A8:C8"/>
    <mergeCell ref="D8:K8"/>
    <mergeCell ref="A9:C9"/>
    <mergeCell ref="D9:K9"/>
    <mergeCell ref="A10:C10"/>
    <mergeCell ref="D10:K10"/>
    <mergeCell ref="A11:C11"/>
    <mergeCell ref="D11:K11"/>
    <mergeCell ref="A12:A14"/>
    <mergeCell ref="B12:C14"/>
    <mergeCell ref="D12:D14"/>
    <mergeCell ref="E12:F12"/>
    <mergeCell ref="G12:H12"/>
    <mergeCell ref="I12:K12"/>
    <mergeCell ref="E13:E14"/>
    <mergeCell ref="F13:F14"/>
    <mergeCell ref="G13:G14"/>
    <mergeCell ref="H13:H14"/>
    <mergeCell ref="I13:I14"/>
    <mergeCell ref="J13:J14"/>
    <mergeCell ref="K13:K14"/>
    <mergeCell ref="B15:C15"/>
    <mergeCell ref="B28:C28"/>
    <mergeCell ref="B29:C29"/>
    <mergeCell ref="B30:C30"/>
    <mergeCell ref="B16:C16"/>
    <mergeCell ref="A34:A38"/>
    <mergeCell ref="B34:C34"/>
    <mergeCell ref="B35:C35"/>
    <mergeCell ref="B36:C36"/>
    <mergeCell ref="B37:C37"/>
    <mergeCell ref="A49:K49"/>
    <mergeCell ref="A50:K50"/>
    <mergeCell ref="A1:K1"/>
    <mergeCell ref="A39:A43"/>
    <mergeCell ref="B42:C42"/>
    <mergeCell ref="B43:C43"/>
    <mergeCell ref="C45:I45"/>
    <mergeCell ref="C47:D47"/>
    <mergeCell ref="H47:J47"/>
    <mergeCell ref="B39:C39"/>
    <mergeCell ref="B40:C40"/>
    <mergeCell ref="B41:C41"/>
    <mergeCell ref="B31:C31"/>
    <mergeCell ref="B32:C32"/>
    <mergeCell ref="B38:C38"/>
    <mergeCell ref="B33:C33"/>
  </mergeCells>
  <printOptions horizontalCentered="1"/>
  <pageMargins left="0" right="0" top="0.39370078740157483" bottom="0.19685039370078741" header="0.51181102362204722" footer="0.51181102362204722"/>
  <pageSetup paperSize="9" scale="45" orientation="landscape" horizontalDpi="300" verticalDpi="300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V69"/>
  <sheetViews>
    <sheetView view="pageBreakPreview" zoomScale="80" zoomScaleSheetLayoutView="80" workbookViewId="0">
      <pane xSplit="1" ySplit="7" topLeftCell="B8" activePane="bottomRight" state="frozen"/>
      <selection activeCell="A5" sqref="A5:F5"/>
      <selection pane="topRight" activeCell="A5" sqref="A5:F5"/>
      <selection pane="bottomLeft" activeCell="A5" sqref="A5:F5"/>
      <selection pane="bottomRight" activeCell="B9" sqref="B9"/>
    </sheetView>
  </sheetViews>
  <sheetFormatPr defaultColWidth="8.85546875" defaultRowHeight="15" x14ac:dyDescent="0.25"/>
  <cols>
    <col min="1" max="1" width="82.7109375" style="154" customWidth="1"/>
    <col min="2" max="2" width="12.42578125" style="154" customWidth="1"/>
    <col min="3" max="3" width="12.5703125" style="154" customWidth="1"/>
    <col min="4" max="4" width="12.85546875" style="154" customWidth="1"/>
    <col min="5" max="5" width="13.28515625" style="154" customWidth="1"/>
    <col min="6" max="6" width="11" style="154" customWidth="1"/>
    <col min="7" max="7" width="22.140625" style="154" hidden="1" customWidth="1"/>
    <col min="8" max="8" width="0" style="154" hidden="1" customWidth="1"/>
    <col min="9" max="9" width="10.28515625" style="154" hidden="1" customWidth="1"/>
    <col min="10" max="10" width="0" style="154" hidden="1" customWidth="1"/>
    <col min="11" max="11" width="0" style="184" hidden="1" customWidth="1"/>
    <col min="12" max="16" width="0" style="154" hidden="1" customWidth="1"/>
    <col min="17" max="17" width="10.28515625" style="154" customWidth="1"/>
    <col min="18" max="18" width="10.5703125" style="154" customWidth="1"/>
    <col min="19" max="19" width="8.42578125" style="154" customWidth="1"/>
    <col min="20" max="16384" width="8.85546875" style="154"/>
  </cols>
  <sheetData>
    <row r="1" spans="1:22" s="142" customFormat="1" ht="20.25" x14ac:dyDescent="0.3">
      <c r="A1" s="237" t="s">
        <v>216</v>
      </c>
      <c r="B1" s="141"/>
      <c r="C1" s="141"/>
      <c r="D1" s="141"/>
      <c r="E1" s="141"/>
      <c r="F1" s="141"/>
      <c r="G1" s="141"/>
      <c r="H1" s="141"/>
    </row>
    <row r="2" spans="1:22" s="142" customFormat="1" ht="20.25" customHeight="1" x14ac:dyDescent="0.2">
      <c r="A2" s="238" t="s">
        <v>217</v>
      </c>
      <c r="B2" s="143"/>
      <c r="C2" s="143"/>
      <c r="D2" s="143"/>
      <c r="E2" s="143"/>
      <c r="F2" s="143"/>
      <c r="G2" s="144"/>
      <c r="H2" s="144"/>
    </row>
    <row r="3" spans="1:22" s="142" customFormat="1" ht="20.25" x14ac:dyDescent="0.2">
      <c r="A3" s="236" t="s">
        <v>233</v>
      </c>
      <c r="B3" s="239"/>
      <c r="C3" s="239"/>
      <c r="D3" s="239"/>
      <c r="E3" s="239"/>
      <c r="F3" s="239"/>
      <c r="G3" s="144"/>
      <c r="H3" s="144"/>
    </row>
    <row r="4" spans="1:22" s="142" customFormat="1" ht="14.45" customHeight="1" x14ac:dyDescent="0.2">
      <c r="A4" s="145"/>
      <c r="B4" s="146"/>
      <c r="C4" s="146"/>
      <c r="D4" s="146"/>
      <c r="E4" s="146"/>
      <c r="F4" s="146"/>
      <c r="G4" s="144"/>
      <c r="H4" s="144"/>
    </row>
    <row r="5" spans="1:22" s="142" customFormat="1" ht="48.75" customHeight="1" thickBot="1" x14ac:dyDescent="0.25">
      <c r="A5" s="510" t="s">
        <v>234</v>
      </c>
      <c r="B5" s="510"/>
      <c r="C5" s="510"/>
      <c r="D5" s="510"/>
      <c r="E5" s="510"/>
      <c r="F5" s="510"/>
    </row>
    <row r="6" spans="1:22" ht="15" customHeight="1" x14ac:dyDescent="0.25">
      <c r="A6" s="147"/>
      <c r="B6" s="148">
        <v>2021</v>
      </c>
      <c r="C6" s="148">
        <v>2022</v>
      </c>
      <c r="D6" s="148">
        <v>2023</v>
      </c>
      <c r="E6" s="149">
        <v>2024</v>
      </c>
      <c r="F6" s="148">
        <v>2025</v>
      </c>
      <c r="G6" s="150"/>
      <c r="H6" s="150"/>
      <c r="I6" s="151"/>
      <c r="J6" s="151"/>
      <c r="K6" s="152"/>
      <c r="L6" s="151"/>
      <c r="M6" s="151"/>
      <c r="N6" s="151"/>
      <c r="O6" s="151"/>
      <c r="P6" s="151"/>
      <c r="Q6" s="151"/>
      <c r="R6" s="153"/>
      <c r="S6" s="153"/>
      <c r="T6" s="153"/>
      <c r="U6" s="153"/>
      <c r="V6" s="153"/>
    </row>
    <row r="7" spans="1:22" ht="16.5" thickBot="1" x14ac:dyDescent="0.3">
      <c r="A7" s="155"/>
      <c r="B7" s="156" t="s">
        <v>242</v>
      </c>
      <c r="C7" s="156" t="s">
        <v>210</v>
      </c>
      <c r="D7" s="511" t="s">
        <v>7</v>
      </c>
      <c r="E7" s="511"/>
      <c r="F7" s="512"/>
      <c r="G7" s="157"/>
      <c r="H7" s="158"/>
      <c r="I7" s="159"/>
      <c r="J7" s="159"/>
      <c r="K7" s="160"/>
      <c r="L7" s="513"/>
      <c r="M7" s="513"/>
      <c r="N7" s="513"/>
      <c r="O7" s="513"/>
      <c r="P7" s="513"/>
      <c r="Q7" s="513"/>
      <c r="R7" s="153"/>
      <c r="S7" s="153"/>
      <c r="T7" s="153"/>
      <c r="U7" s="153"/>
      <c r="V7" s="153"/>
    </row>
    <row r="8" spans="1:22" ht="20.25" customHeight="1" x14ac:dyDescent="0.25">
      <c r="A8" s="161" t="s">
        <v>209</v>
      </c>
      <c r="B8" s="162"/>
      <c r="C8" s="162"/>
      <c r="D8" s="162"/>
      <c r="E8" s="162"/>
      <c r="F8" s="162"/>
      <c r="G8" s="163"/>
      <c r="H8" s="164"/>
      <c r="I8" s="165"/>
      <c r="J8" s="165"/>
      <c r="K8" s="166"/>
      <c r="L8" s="167"/>
      <c r="M8" s="167"/>
      <c r="N8" s="167"/>
      <c r="O8" s="167"/>
      <c r="P8" s="167"/>
      <c r="Q8" s="167"/>
      <c r="R8" s="153"/>
      <c r="S8" s="153"/>
      <c r="T8" s="153"/>
      <c r="U8" s="153"/>
      <c r="V8" s="153"/>
    </row>
    <row r="9" spans="1:22" ht="23.25" customHeight="1" x14ac:dyDescent="0.25">
      <c r="A9" s="168" t="s">
        <v>159</v>
      </c>
      <c r="B9" s="169">
        <v>124.9</v>
      </c>
      <c r="C9" s="169">
        <v>117.4</v>
      </c>
      <c r="D9" s="169">
        <v>103.7</v>
      </c>
      <c r="E9" s="169">
        <v>102.4</v>
      </c>
      <c r="F9" s="169">
        <v>103.7</v>
      </c>
      <c r="G9" s="170" t="e">
        <v>#VALUE!</v>
      </c>
      <c r="H9" s="171"/>
      <c r="I9" s="171"/>
      <c r="J9" s="171"/>
      <c r="K9" s="172"/>
      <c r="L9" s="171"/>
      <c r="M9" s="171"/>
      <c r="N9" s="171"/>
      <c r="O9" s="171"/>
      <c r="P9" s="171"/>
      <c r="Q9" s="171"/>
      <c r="R9" s="153"/>
      <c r="S9" s="153"/>
      <c r="T9" s="153"/>
      <c r="U9" s="153"/>
      <c r="V9" s="153"/>
    </row>
    <row r="10" spans="1:22" ht="23.25" customHeight="1" x14ac:dyDescent="0.25">
      <c r="A10" s="168" t="s">
        <v>243</v>
      </c>
      <c r="B10" s="169"/>
      <c r="C10" s="169"/>
      <c r="D10" s="169"/>
      <c r="E10" s="169"/>
      <c r="F10" s="169"/>
      <c r="G10" s="170"/>
      <c r="H10" s="171"/>
      <c r="I10" s="171"/>
      <c r="J10" s="171"/>
      <c r="K10" s="172"/>
      <c r="L10" s="171"/>
      <c r="M10" s="171"/>
      <c r="N10" s="171"/>
      <c r="O10" s="171"/>
      <c r="P10" s="171"/>
      <c r="Q10" s="171"/>
      <c r="R10" s="153"/>
      <c r="S10" s="153"/>
      <c r="T10" s="153"/>
      <c r="U10" s="153"/>
      <c r="V10" s="153"/>
    </row>
    <row r="11" spans="1:22" ht="20.100000000000001" customHeight="1" x14ac:dyDescent="0.25">
      <c r="A11" s="173" t="s">
        <v>244</v>
      </c>
      <c r="B11" s="169">
        <v>108.4</v>
      </c>
      <c r="C11" s="169">
        <v>117.5</v>
      </c>
      <c r="D11" s="169">
        <v>106.1</v>
      </c>
      <c r="E11" s="169">
        <v>104</v>
      </c>
      <c r="F11" s="169">
        <v>104</v>
      </c>
      <c r="G11" s="174" t="s">
        <v>218</v>
      </c>
      <c r="H11" s="176"/>
      <c r="I11" s="178"/>
      <c r="J11" s="178"/>
      <c r="K11" s="179"/>
      <c r="L11" s="178"/>
      <c r="M11" s="178"/>
      <c r="N11" s="178"/>
      <c r="O11" s="178"/>
      <c r="P11" s="178"/>
      <c r="Q11" s="178"/>
      <c r="R11" s="153"/>
      <c r="S11" s="153"/>
      <c r="T11" s="153"/>
      <c r="U11" s="153"/>
      <c r="V11" s="153"/>
    </row>
    <row r="12" spans="1:22" ht="16.5" thickBot="1" x14ac:dyDescent="0.3">
      <c r="A12" s="175" t="s">
        <v>245</v>
      </c>
      <c r="B12" s="169">
        <v>106.7</v>
      </c>
      <c r="C12" s="169">
        <v>116.5</v>
      </c>
      <c r="D12" s="169">
        <v>109</v>
      </c>
      <c r="E12" s="169">
        <v>104.6</v>
      </c>
      <c r="F12" s="169">
        <v>104</v>
      </c>
      <c r="G12" s="153"/>
      <c r="H12" s="153"/>
      <c r="I12" s="153"/>
      <c r="J12" s="153"/>
      <c r="K12" s="180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</row>
    <row r="13" spans="1:22" ht="18.75" x14ac:dyDescent="0.25">
      <c r="A13" s="174"/>
      <c r="B13" s="171"/>
      <c r="C13" s="171"/>
      <c r="D13" s="171"/>
      <c r="E13" s="171"/>
      <c r="F13" s="171"/>
      <c r="G13" s="153"/>
      <c r="H13" s="153"/>
      <c r="I13" s="153"/>
      <c r="J13" s="153"/>
      <c r="K13" s="180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</row>
    <row r="14" spans="1:22" ht="18.75" x14ac:dyDescent="0.25">
      <c r="A14" s="153"/>
      <c r="B14" s="177"/>
      <c r="C14" s="177"/>
      <c r="D14" s="177"/>
      <c r="E14" s="177"/>
      <c r="F14" s="177"/>
      <c r="G14" s="153"/>
      <c r="H14" s="153"/>
      <c r="I14" s="153"/>
      <c r="J14" s="153"/>
      <c r="K14" s="180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</row>
    <row r="15" spans="1:22" ht="16.5" x14ac:dyDescent="0.25">
      <c r="A15" s="153"/>
      <c r="B15" s="153"/>
      <c r="C15" s="181"/>
      <c r="D15" s="181"/>
      <c r="E15" s="181"/>
      <c r="F15" s="181"/>
      <c r="G15" s="153"/>
      <c r="H15" s="153"/>
      <c r="I15" s="153"/>
      <c r="J15" s="153"/>
      <c r="K15" s="180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</row>
    <row r="16" spans="1:22" x14ac:dyDescent="0.25">
      <c r="G16" s="153"/>
      <c r="H16" s="153"/>
      <c r="I16" s="153"/>
      <c r="J16" s="153"/>
      <c r="K16" s="180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</row>
    <row r="17" spans="7:22" x14ac:dyDescent="0.25">
      <c r="G17" s="153"/>
      <c r="H17" s="153"/>
      <c r="I17" s="153"/>
      <c r="J17" s="153"/>
      <c r="K17" s="180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</row>
    <row r="18" spans="7:22" x14ac:dyDescent="0.25">
      <c r="G18" s="153"/>
      <c r="H18" s="153"/>
      <c r="I18" s="153"/>
      <c r="J18" s="153"/>
      <c r="K18" s="180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</row>
    <row r="19" spans="7:22" x14ac:dyDescent="0.25">
      <c r="G19" s="153"/>
      <c r="H19" s="153"/>
      <c r="I19" s="153"/>
      <c r="J19" s="153"/>
      <c r="K19" s="180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</row>
    <row r="20" spans="7:22" x14ac:dyDescent="0.25">
      <c r="G20" s="153"/>
      <c r="H20" s="153"/>
      <c r="I20" s="153"/>
      <c r="J20" s="153"/>
      <c r="K20" s="180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</row>
    <row r="21" spans="7:22" x14ac:dyDescent="0.25">
      <c r="G21" s="153"/>
      <c r="H21" s="153"/>
      <c r="I21" s="153"/>
      <c r="J21" s="153"/>
      <c r="K21" s="180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</row>
    <row r="22" spans="7:22" x14ac:dyDescent="0.25">
      <c r="G22" s="153"/>
      <c r="H22" s="153"/>
      <c r="I22" s="153"/>
      <c r="J22" s="153"/>
      <c r="K22" s="180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</row>
    <row r="23" spans="7:22" x14ac:dyDescent="0.25">
      <c r="G23" s="153"/>
      <c r="H23" s="153"/>
      <c r="I23" s="153"/>
      <c r="J23" s="153"/>
      <c r="K23" s="180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</row>
    <row r="24" spans="7:22" x14ac:dyDescent="0.25">
      <c r="G24" s="153"/>
      <c r="H24" s="153"/>
      <c r="I24" s="153"/>
      <c r="J24" s="153"/>
      <c r="K24" s="180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</row>
    <row r="25" spans="7:22" x14ac:dyDescent="0.25">
      <c r="G25" s="153"/>
      <c r="H25" s="153"/>
      <c r="I25" s="153"/>
      <c r="J25" s="153"/>
      <c r="K25" s="180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</row>
    <row r="26" spans="7:22" x14ac:dyDescent="0.25">
      <c r="G26" s="153"/>
      <c r="H26" s="153"/>
      <c r="I26" s="153"/>
      <c r="J26" s="153"/>
      <c r="K26" s="180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</row>
    <row r="27" spans="7:22" x14ac:dyDescent="0.25">
      <c r="G27" s="153"/>
      <c r="H27" s="153"/>
      <c r="I27" s="153"/>
      <c r="J27" s="153"/>
      <c r="K27" s="180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</row>
    <row r="28" spans="7:22" x14ac:dyDescent="0.25">
      <c r="G28" s="153"/>
      <c r="H28" s="153"/>
      <c r="I28" s="153"/>
      <c r="J28" s="153"/>
      <c r="K28" s="180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</row>
    <row r="29" spans="7:22" x14ac:dyDescent="0.25">
      <c r="G29" s="153"/>
      <c r="H29" s="153"/>
      <c r="I29" s="153"/>
      <c r="J29" s="153"/>
      <c r="K29" s="180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</row>
    <row r="30" spans="7:22" x14ac:dyDescent="0.25">
      <c r="G30" s="153"/>
      <c r="H30" s="153"/>
      <c r="I30" s="153"/>
      <c r="J30" s="153"/>
      <c r="K30" s="180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</row>
    <row r="31" spans="7:22" x14ac:dyDescent="0.25">
      <c r="G31" s="153"/>
      <c r="H31" s="153"/>
      <c r="I31" s="153"/>
      <c r="J31" s="153"/>
      <c r="K31" s="180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</row>
    <row r="32" spans="7:22" x14ac:dyDescent="0.25">
      <c r="G32" s="153"/>
      <c r="H32" s="153"/>
      <c r="I32" s="153"/>
      <c r="J32" s="153"/>
      <c r="K32" s="180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</row>
    <row r="33" spans="7:22" x14ac:dyDescent="0.25">
      <c r="G33" s="153"/>
      <c r="H33" s="153"/>
      <c r="I33" s="153"/>
      <c r="J33" s="153"/>
      <c r="K33" s="180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</row>
    <row r="34" spans="7:22" x14ac:dyDescent="0.25">
      <c r="G34" s="153"/>
      <c r="H34" s="153"/>
      <c r="I34" s="153"/>
      <c r="J34" s="153"/>
      <c r="K34" s="180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</row>
    <row r="35" spans="7:22" x14ac:dyDescent="0.25">
      <c r="G35" s="153"/>
      <c r="H35" s="153"/>
      <c r="I35" s="153"/>
      <c r="J35" s="153"/>
      <c r="K35" s="180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</row>
    <row r="36" spans="7:22" x14ac:dyDescent="0.25">
      <c r="G36" s="153"/>
      <c r="H36" s="153"/>
      <c r="I36" s="153"/>
      <c r="J36" s="153"/>
      <c r="K36" s="180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</row>
    <row r="37" spans="7:22" x14ac:dyDescent="0.25">
      <c r="G37" s="153"/>
      <c r="H37" s="153"/>
      <c r="I37" s="153"/>
      <c r="J37" s="153"/>
      <c r="K37" s="180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</row>
    <row r="38" spans="7:22" x14ac:dyDescent="0.25">
      <c r="G38" s="153"/>
      <c r="H38" s="153"/>
      <c r="I38" s="153"/>
      <c r="J38" s="153"/>
      <c r="K38" s="180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</row>
    <row r="39" spans="7:22" x14ac:dyDescent="0.25">
      <c r="G39" s="153"/>
      <c r="H39" s="153"/>
      <c r="I39" s="153"/>
      <c r="J39" s="153"/>
      <c r="K39" s="180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</row>
    <row r="40" spans="7:22" x14ac:dyDescent="0.25">
      <c r="G40" s="153"/>
      <c r="H40" s="153"/>
      <c r="I40" s="153"/>
      <c r="J40" s="153"/>
      <c r="K40" s="180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</row>
    <row r="41" spans="7:22" x14ac:dyDescent="0.25">
      <c r="G41" s="153"/>
      <c r="H41" s="153"/>
      <c r="I41" s="153"/>
      <c r="J41" s="153"/>
      <c r="K41" s="180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</row>
    <row r="42" spans="7:22" x14ac:dyDescent="0.25">
      <c r="G42" s="153"/>
      <c r="H42" s="153"/>
      <c r="I42" s="153"/>
      <c r="J42" s="153"/>
      <c r="K42" s="180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</row>
    <row r="43" spans="7:22" x14ac:dyDescent="0.25">
      <c r="G43" s="153"/>
      <c r="H43" s="153"/>
      <c r="I43" s="153"/>
      <c r="J43" s="153"/>
      <c r="K43" s="180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</row>
    <row r="44" spans="7:22" x14ac:dyDescent="0.25">
      <c r="G44" s="153"/>
      <c r="H44" s="153"/>
      <c r="I44" s="153"/>
      <c r="J44" s="153"/>
      <c r="K44" s="180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</row>
    <row r="45" spans="7:22" x14ac:dyDescent="0.25">
      <c r="G45" s="153"/>
      <c r="H45" s="153"/>
      <c r="I45" s="153"/>
      <c r="J45" s="153"/>
      <c r="K45" s="180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</row>
    <row r="46" spans="7:22" x14ac:dyDescent="0.25">
      <c r="G46" s="153"/>
      <c r="H46" s="153"/>
      <c r="I46" s="153"/>
      <c r="J46" s="153"/>
      <c r="K46" s="180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</row>
    <row r="47" spans="7:22" x14ac:dyDescent="0.25">
      <c r="G47" s="153"/>
      <c r="H47" s="153"/>
      <c r="I47" s="153"/>
      <c r="J47" s="153"/>
      <c r="K47" s="180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</row>
    <row r="48" spans="7:22" x14ac:dyDescent="0.25">
      <c r="G48" s="153"/>
      <c r="H48" s="153"/>
      <c r="I48" s="153"/>
      <c r="J48" s="153"/>
      <c r="K48" s="180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</row>
    <row r="49" spans="7:22" x14ac:dyDescent="0.25">
      <c r="G49" s="153"/>
      <c r="H49" s="153"/>
      <c r="I49" s="153"/>
      <c r="J49" s="153"/>
      <c r="K49" s="180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</row>
    <row r="50" spans="7:22" x14ac:dyDescent="0.25">
      <c r="G50" s="153"/>
      <c r="H50" s="153"/>
      <c r="I50" s="153"/>
      <c r="J50" s="153"/>
      <c r="K50" s="180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</row>
    <row r="51" spans="7:22" x14ac:dyDescent="0.25">
      <c r="G51" s="153"/>
      <c r="H51" s="153"/>
      <c r="I51" s="153"/>
      <c r="J51" s="153"/>
      <c r="K51" s="180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</row>
    <row r="52" spans="7:22" x14ac:dyDescent="0.25">
      <c r="G52" s="153"/>
      <c r="H52" s="153"/>
      <c r="I52" s="153"/>
      <c r="J52" s="153"/>
      <c r="K52" s="180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</row>
    <row r="53" spans="7:22" x14ac:dyDescent="0.25">
      <c r="G53" s="153"/>
      <c r="H53" s="153"/>
      <c r="I53" s="153"/>
      <c r="J53" s="153"/>
      <c r="K53" s="180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</row>
    <row r="54" spans="7:22" x14ac:dyDescent="0.25">
      <c r="G54" s="153"/>
      <c r="H54" s="153"/>
      <c r="I54" s="153"/>
      <c r="J54" s="153"/>
      <c r="K54" s="180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</row>
    <row r="55" spans="7:22" x14ac:dyDescent="0.25">
      <c r="G55" s="153"/>
      <c r="H55" s="153"/>
      <c r="I55" s="153"/>
      <c r="J55" s="153"/>
      <c r="K55" s="180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</row>
    <row r="56" spans="7:22" x14ac:dyDescent="0.25">
      <c r="G56" s="153"/>
      <c r="H56" s="153"/>
      <c r="I56" s="153"/>
      <c r="J56" s="153"/>
      <c r="K56" s="180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</row>
    <row r="57" spans="7:22" x14ac:dyDescent="0.25">
      <c r="G57" s="153"/>
      <c r="H57" s="153"/>
      <c r="I57" s="153"/>
      <c r="J57" s="153"/>
      <c r="K57" s="180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</row>
    <row r="58" spans="7:22" x14ac:dyDescent="0.25">
      <c r="G58" s="153"/>
      <c r="H58" s="153"/>
      <c r="I58" s="153"/>
      <c r="J58" s="153"/>
      <c r="K58" s="180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</row>
    <row r="59" spans="7:22" x14ac:dyDescent="0.25">
      <c r="G59" s="153"/>
      <c r="H59" s="153"/>
      <c r="I59" s="153"/>
      <c r="J59" s="153"/>
      <c r="K59" s="180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</row>
    <row r="60" spans="7:22" x14ac:dyDescent="0.25">
      <c r="G60" s="153"/>
      <c r="H60" s="182"/>
      <c r="I60" s="182"/>
      <c r="J60" s="182"/>
      <c r="K60" s="183"/>
      <c r="L60" s="182"/>
      <c r="M60" s="182"/>
      <c r="N60" s="182"/>
      <c r="O60" s="182"/>
      <c r="P60" s="182"/>
      <c r="Q60" s="182"/>
      <c r="R60" s="182"/>
      <c r="S60" s="182"/>
      <c r="T60" s="153"/>
      <c r="U60" s="153"/>
      <c r="V60" s="153"/>
    </row>
    <row r="61" spans="7:22" x14ac:dyDescent="0.25"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</row>
    <row r="63" spans="7:22" x14ac:dyDescent="0.25">
      <c r="H63" s="154" t="e">
        <f>(0.45*#REF!+0.13*H7+0.25*1.02*H9+0.17*#REF!)*H64</f>
        <v>#REF!</v>
      </c>
    </row>
    <row r="67" spans="8:19" x14ac:dyDescent="0.25">
      <c r="H67" s="154">
        <v>99.4</v>
      </c>
      <c r="I67" s="154">
        <v>99.2</v>
      </c>
      <c r="J67" s="154">
        <v>99.2</v>
      </c>
      <c r="K67" s="154">
        <v>99.1</v>
      </c>
      <c r="L67" s="154">
        <v>99</v>
      </c>
      <c r="M67" s="154">
        <v>99</v>
      </c>
      <c r="N67" s="154">
        <v>99.2</v>
      </c>
      <c r="O67" s="154">
        <v>99.2</v>
      </c>
      <c r="P67" s="154">
        <v>99.27</v>
      </c>
      <c r="Q67" s="154">
        <v>99.27</v>
      </c>
      <c r="R67" s="154">
        <v>99.4</v>
      </c>
      <c r="S67" s="154">
        <v>99.5</v>
      </c>
    </row>
    <row r="69" spans="8:19" x14ac:dyDescent="0.25">
      <c r="H69" s="154" t="e">
        <f>(IF(#REF!&gt;1.1,    0.3*(H36/100)+H7*(0.1+(0.25*(G7*#REF!)^(1/2)+0.1*#REF!)*0.915)+0.2*(H48/100)+0.05*(H39/100),    IF(#REF!&gt;1.06,0.3*(H36/100)+H7*(0.1+(0.25*(G7*#REF!)^(1/2)+0.1*#REF!)*0.95)+0.2*(H48/100)+0.05*(H39/100),0.3*(H36/100)+H7*(0.1+(0.25*(G7*#REF!)^(1/2)+0.1*#REF!)*0.967)+0.2*(H48/100)+0.05*(H39/100))))*H70</f>
        <v>#REF!</v>
      </c>
    </row>
  </sheetData>
  <mergeCells count="3">
    <mergeCell ref="A5:F5"/>
    <mergeCell ref="D7:F7"/>
    <mergeCell ref="L7:Q7"/>
  </mergeCells>
  <printOptions horizontalCentered="1"/>
  <pageMargins left="0.70866141732283472" right="0.39370078740157483" top="0.59055118110236227" bottom="0.59055118110236227" header="0.31496062992125984" footer="0.31496062992125984"/>
  <pageSetup paperSize="9" scale="81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форма для предприятий </vt:lpstr>
      <vt:lpstr>расчет прибыли по предприятиям</vt:lpstr>
      <vt:lpstr>расчет темпов по предприятиям</vt:lpstr>
      <vt:lpstr>форма для всех_сводная</vt:lpstr>
      <vt:lpstr>расчет прибыли-сводная</vt:lpstr>
      <vt:lpstr>расчет темпов - сводная</vt:lpstr>
      <vt:lpstr>форма для филиалов </vt:lpstr>
      <vt:lpstr>Дефляторы</vt:lpstr>
      <vt:lpstr>Дефляторы!Заголовки_для_печати</vt:lpstr>
      <vt:lpstr>'расчет прибыли по предприятиям'!Заголовки_для_печати</vt:lpstr>
      <vt:lpstr>'форма для предприятий '!Заголовки_для_печати</vt:lpstr>
      <vt:lpstr>'форма для филиалов '!Заголовки_для_печати</vt:lpstr>
      <vt:lpstr>Дефляторы!Область_печати</vt:lpstr>
      <vt:lpstr>'форма для всех_сводная'!Область_печати</vt:lpstr>
      <vt:lpstr>'форма для предприятий '!Область_печати</vt:lpstr>
      <vt:lpstr>'форма для филиалов '!Область_печати</vt:lpstr>
    </vt:vector>
  </TitlesOfParts>
  <Company>АВО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области</dc:creator>
  <cp:lastModifiedBy>Косинова Марина Николаевна</cp:lastModifiedBy>
  <cp:lastPrinted>2022-08-05T10:19:32Z</cp:lastPrinted>
  <dcterms:created xsi:type="dcterms:W3CDTF">2006-04-03T07:34:48Z</dcterms:created>
  <dcterms:modified xsi:type="dcterms:W3CDTF">2022-08-15T06:46:14Z</dcterms:modified>
</cp:coreProperties>
</file>